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" yWindow="-12" windowWidth="19212" windowHeight="13176" firstSheet="1" activeTab="1"/>
  </bookViews>
  <sheets>
    <sheet name="Rekapitulácia stavby" sheetId="1" state="veryHidden" r:id="rId1"/>
    <sheet name="01 - Stavebná časť" sheetId="2" r:id="rId2"/>
  </sheets>
  <definedNames>
    <definedName name="_xlnm._FilterDatabase" localSheetId="1" hidden="1">'01 - Stavebná časť'!$C$51:$K$129</definedName>
    <definedName name="_xlnm.Print_Titles" localSheetId="1">'01 - Stavebná časť'!$51:$51</definedName>
    <definedName name="_xlnm.Print_Titles" localSheetId="0">'Rekapitulácia stavby'!$92:$92</definedName>
    <definedName name="_xlnm.Print_Area" localSheetId="1">'01 - Stavebná časť'!#REF!,'01 - Stavebná časť'!$C$39:$K$129</definedName>
    <definedName name="_xlnm.Print_Area" localSheetId="0">'Rekapitulácia stavby'!$D$4:$AO$76,'Rekapitulácia stavby'!$C$82:$AQ$96</definedName>
  </definedNames>
  <calcPr calcId="145621"/>
</workbook>
</file>

<file path=xl/calcChain.xml><?xml version="1.0" encoding="utf-8"?>
<calcChain xmlns="http://schemas.openxmlformats.org/spreadsheetml/2006/main">
  <c r="AY95" i="1" l="1"/>
  <c r="AX95" i="1"/>
  <c r="BI129" i="2"/>
  <c r="BH129" i="2"/>
  <c r="BG129" i="2"/>
  <c r="BE129" i="2"/>
  <c r="T129" i="2"/>
  <c r="R129" i="2"/>
  <c r="P129" i="2"/>
  <c r="BK129" i="2"/>
  <c r="J129" i="2"/>
  <c r="BF129" i="2" s="1"/>
  <c r="BI128" i="2"/>
  <c r="BH128" i="2"/>
  <c r="BG128" i="2"/>
  <c r="BE128" i="2"/>
  <c r="T128" i="2"/>
  <c r="T127" i="2" s="1"/>
  <c r="R128" i="2"/>
  <c r="R127" i="2" s="1"/>
  <c r="P128" i="2"/>
  <c r="BK128" i="2"/>
  <c r="BK127" i="2"/>
  <c r="J127" i="2" s="1"/>
  <c r="J32" i="2" s="1"/>
  <c r="J128" i="2"/>
  <c r="BF128" i="2" s="1"/>
  <c r="BI126" i="2"/>
  <c r="BH126" i="2"/>
  <c r="BG126" i="2"/>
  <c r="BE126" i="2"/>
  <c r="T126" i="2"/>
  <c r="R126" i="2"/>
  <c r="P126" i="2"/>
  <c r="BK126" i="2"/>
  <c r="J126" i="2"/>
  <c r="BF126" i="2" s="1"/>
  <c r="BI125" i="2"/>
  <c r="BH125" i="2"/>
  <c r="BG125" i="2"/>
  <c r="BE125" i="2"/>
  <c r="T125" i="2"/>
  <c r="R125" i="2"/>
  <c r="P125" i="2"/>
  <c r="P123" i="2" s="1"/>
  <c r="BK125" i="2"/>
  <c r="J125" i="2"/>
  <c r="BF125" i="2"/>
  <c r="BI124" i="2"/>
  <c r="BH124" i="2"/>
  <c r="BG124" i="2"/>
  <c r="BE124" i="2"/>
  <c r="T124" i="2"/>
  <c r="T123" i="2" s="1"/>
  <c r="R124" i="2"/>
  <c r="P124" i="2"/>
  <c r="BK124" i="2"/>
  <c r="J124" i="2"/>
  <c r="BF124" i="2" s="1"/>
  <c r="BI122" i="2"/>
  <c r="BH122" i="2"/>
  <c r="BG122" i="2"/>
  <c r="BE122" i="2"/>
  <c r="T122" i="2"/>
  <c r="R122" i="2"/>
  <c r="P122" i="2"/>
  <c r="BK122" i="2"/>
  <c r="J122" i="2"/>
  <c r="BF122" i="2" s="1"/>
  <c r="BI121" i="2"/>
  <c r="BH121" i="2"/>
  <c r="BG121" i="2"/>
  <c r="BE121" i="2"/>
  <c r="T121" i="2"/>
  <c r="R121" i="2"/>
  <c r="R119" i="2" s="1"/>
  <c r="P121" i="2"/>
  <c r="BK121" i="2"/>
  <c r="J121" i="2"/>
  <c r="BF121" i="2" s="1"/>
  <c r="BI120" i="2"/>
  <c r="BH120" i="2"/>
  <c r="BG120" i="2"/>
  <c r="BE120" i="2"/>
  <c r="T120" i="2"/>
  <c r="T119" i="2" s="1"/>
  <c r="R120" i="2"/>
  <c r="P120" i="2"/>
  <c r="BK120" i="2"/>
  <c r="BK119" i="2" s="1"/>
  <c r="J119" i="2" s="1"/>
  <c r="J30" i="2" s="1"/>
  <c r="J120" i="2"/>
  <c r="BF120" i="2" s="1"/>
  <c r="BI118" i="2"/>
  <c r="BH118" i="2"/>
  <c r="BG118" i="2"/>
  <c r="BE118" i="2"/>
  <c r="T118" i="2"/>
  <c r="R118" i="2"/>
  <c r="P118" i="2"/>
  <c r="BK118" i="2"/>
  <c r="J118" i="2"/>
  <c r="BF118" i="2" s="1"/>
  <c r="BI117" i="2"/>
  <c r="BH117" i="2"/>
  <c r="BG117" i="2"/>
  <c r="BE117" i="2"/>
  <c r="T117" i="2"/>
  <c r="R117" i="2"/>
  <c r="P117" i="2"/>
  <c r="BK117" i="2"/>
  <c r="J117" i="2"/>
  <c r="BF117" i="2"/>
  <c r="BI116" i="2"/>
  <c r="BH116" i="2"/>
  <c r="BG116" i="2"/>
  <c r="BE116" i="2"/>
  <c r="T116" i="2"/>
  <c r="R116" i="2"/>
  <c r="P116" i="2"/>
  <c r="BK116" i="2"/>
  <c r="J116" i="2"/>
  <c r="BF116" i="2" s="1"/>
  <c r="BI115" i="2"/>
  <c r="BH115" i="2"/>
  <c r="BG115" i="2"/>
  <c r="BE115" i="2"/>
  <c r="T115" i="2"/>
  <c r="R115" i="2"/>
  <c r="P115" i="2"/>
  <c r="BK115" i="2"/>
  <c r="J115" i="2"/>
  <c r="BF115" i="2" s="1"/>
  <c r="BI114" i="2"/>
  <c r="BH114" i="2"/>
  <c r="BG114" i="2"/>
  <c r="BE114" i="2"/>
  <c r="T114" i="2"/>
  <c r="R114" i="2"/>
  <c r="P114" i="2"/>
  <c r="BK114" i="2"/>
  <c r="J114" i="2"/>
  <c r="BF114" i="2" s="1"/>
  <c r="BI113" i="2"/>
  <c r="BH113" i="2"/>
  <c r="BG113" i="2"/>
  <c r="BE113" i="2"/>
  <c r="T113" i="2"/>
  <c r="R113" i="2"/>
  <c r="P113" i="2"/>
  <c r="BK113" i="2"/>
  <c r="J113" i="2"/>
  <c r="BF113" i="2" s="1"/>
  <c r="BI112" i="2"/>
  <c r="BH112" i="2"/>
  <c r="BG112" i="2"/>
  <c r="BE112" i="2"/>
  <c r="T112" i="2"/>
  <c r="R112" i="2"/>
  <c r="P112" i="2"/>
  <c r="BK112" i="2"/>
  <c r="J112" i="2"/>
  <c r="BF112" i="2" s="1"/>
  <c r="BI111" i="2"/>
  <c r="BH111" i="2"/>
  <c r="BG111" i="2"/>
  <c r="BE111" i="2"/>
  <c r="T111" i="2"/>
  <c r="R111" i="2"/>
  <c r="P111" i="2"/>
  <c r="BK111" i="2"/>
  <c r="J111" i="2"/>
  <c r="BF111" i="2" s="1"/>
  <c r="BI110" i="2"/>
  <c r="BH110" i="2"/>
  <c r="BG110" i="2"/>
  <c r="BE110" i="2"/>
  <c r="T110" i="2"/>
  <c r="R110" i="2"/>
  <c r="P110" i="2"/>
  <c r="BK110" i="2"/>
  <c r="J110" i="2"/>
  <c r="BF110" i="2"/>
  <c r="BI109" i="2"/>
  <c r="BH109" i="2"/>
  <c r="BG109" i="2"/>
  <c r="BE109" i="2"/>
  <c r="T109" i="2"/>
  <c r="R109" i="2"/>
  <c r="P109" i="2"/>
  <c r="BK109" i="2"/>
  <c r="J109" i="2"/>
  <c r="BF109" i="2" s="1"/>
  <c r="BI108" i="2"/>
  <c r="BH108" i="2"/>
  <c r="BG108" i="2"/>
  <c r="BE108" i="2"/>
  <c r="T108" i="2"/>
  <c r="R108" i="2"/>
  <c r="P108" i="2"/>
  <c r="BK108" i="2"/>
  <c r="J108" i="2"/>
  <c r="BF108" i="2" s="1"/>
  <c r="BI107" i="2"/>
  <c r="BH107" i="2"/>
  <c r="BG107" i="2"/>
  <c r="BE107" i="2"/>
  <c r="T107" i="2"/>
  <c r="R107" i="2"/>
  <c r="P107" i="2"/>
  <c r="BK107" i="2"/>
  <c r="J107" i="2"/>
  <c r="BF107" i="2" s="1"/>
  <c r="BI106" i="2"/>
  <c r="BH106" i="2"/>
  <c r="BG106" i="2"/>
  <c r="BE106" i="2"/>
  <c r="T106" i="2"/>
  <c r="R106" i="2"/>
  <c r="P106" i="2"/>
  <c r="BK106" i="2"/>
  <c r="J106" i="2"/>
  <c r="BF106" i="2"/>
  <c r="BI105" i="2"/>
  <c r="BH105" i="2"/>
  <c r="BG105" i="2"/>
  <c r="BE105" i="2"/>
  <c r="T105" i="2"/>
  <c r="R105" i="2"/>
  <c r="P105" i="2"/>
  <c r="BK105" i="2"/>
  <c r="J105" i="2"/>
  <c r="BF105" i="2" s="1"/>
  <c r="BI103" i="2"/>
  <c r="BH103" i="2"/>
  <c r="BG103" i="2"/>
  <c r="BE103" i="2"/>
  <c r="T103" i="2"/>
  <c r="R103" i="2"/>
  <c r="P103" i="2"/>
  <c r="BK103" i="2"/>
  <c r="J103" i="2"/>
  <c r="BF103" i="2" s="1"/>
  <c r="BI102" i="2"/>
  <c r="BH102" i="2"/>
  <c r="BG102" i="2"/>
  <c r="BE102" i="2"/>
  <c r="T102" i="2"/>
  <c r="R102" i="2"/>
  <c r="P102" i="2"/>
  <c r="BK102" i="2"/>
  <c r="J102" i="2"/>
  <c r="BF102" i="2"/>
  <c r="BI101" i="2"/>
  <c r="BH101" i="2"/>
  <c r="BG101" i="2"/>
  <c r="BE101" i="2"/>
  <c r="T101" i="2"/>
  <c r="R101" i="2"/>
  <c r="P101" i="2"/>
  <c r="BK101" i="2"/>
  <c r="J101" i="2"/>
  <c r="BF101" i="2" s="1"/>
  <c r="BI99" i="2"/>
  <c r="BH99" i="2"/>
  <c r="BG99" i="2"/>
  <c r="BE99" i="2"/>
  <c r="T99" i="2"/>
  <c r="R99" i="2"/>
  <c r="P99" i="2"/>
  <c r="BK99" i="2"/>
  <c r="J99" i="2"/>
  <c r="BF99" i="2" s="1"/>
  <c r="BI98" i="2"/>
  <c r="BH98" i="2"/>
  <c r="BG98" i="2"/>
  <c r="BE98" i="2"/>
  <c r="T98" i="2"/>
  <c r="R98" i="2"/>
  <c r="P98" i="2"/>
  <c r="BK98" i="2"/>
  <c r="J98" i="2"/>
  <c r="BF98" i="2" s="1"/>
  <c r="BI97" i="2"/>
  <c r="BH97" i="2"/>
  <c r="BG97" i="2"/>
  <c r="BE97" i="2"/>
  <c r="T97" i="2"/>
  <c r="R97" i="2"/>
  <c r="P97" i="2"/>
  <c r="BK97" i="2"/>
  <c r="J97" i="2"/>
  <c r="BF97" i="2" s="1"/>
  <c r="BI96" i="2"/>
  <c r="BH96" i="2"/>
  <c r="BG96" i="2"/>
  <c r="BE96" i="2"/>
  <c r="T96" i="2"/>
  <c r="R96" i="2"/>
  <c r="P96" i="2"/>
  <c r="BK96" i="2"/>
  <c r="J96" i="2"/>
  <c r="BF96" i="2"/>
  <c r="BI95" i="2"/>
  <c r="BH95" i="2"/>
  <c r="BG95" i="2"/>
  <c r="BE95" i="2"/>
  <c r="T95" i="2"/>
  <c r="R95" i="2"/>
  <c r="P95" i="2"/>
  <c r="BK95" i="2"/>
  <c r="J95" i="2"/>
  <c r="BF95" i="2" s="1"/>
  <c r="BI94" i="2"/>
  <c r="BH94" i="2"/>
  <c r="BG94" i="2"/>
  <c r="BE94" i="2"/>
  <c r="T94" i="2"/>
  <c r="R94" i="2"/>
  <c r="P94" i="2"/>
  <c r="BK94" i="2"/>
  <c r="J94" i="2"/>
  <c r="BF94" i="2" s="1"/>
  <c r="BI93" i="2"/>
  <c r="BH93" i="2"/>
  <c r="BG93" i="2"/>
  <c r="BE93" i="2"/>
  <c r="T93" i="2"/>
  <c r="R93" i="2"/>
  <c r="P93" i="2"/>
  <c r="BK93" i="2"/>
  <c r="J93" i="2"/>
  <c r="BF93" i="2" s="1"/>
  <c r="BI92" i="2"/>
  <c r="BH92" i="2"/>
  <c r="BG92" i="2"/>
  <c r="BE92" i="2"/>
  <c r="T92" i="2"/>
  <c r="R92" i="2"/>
  <c r="P92" i="2"/>
  <c r="BK92" i="2"/>
  <c r="J92" i="2"/>
  <c r="BF92" i="2"/>
  <c r="BI91" i="2"/>
  <c r="BH91" i="2"/>
  <c r="BG91" i="2"/>
  <c r="BE91" i="2"/>
  <c r="T91" i="2"/>
  <c r="R91" i="2"/>
  <c r="P91" i="2"/>
  <c r="BK91" i="2"/>
  <c r="J91" i="2"/>
  <c r="BF91" i="2"/>
  <c r="BI90" i="2"/>
  <c r="BH90" i="2"/>
  <c r="BG90" i="2"/>
  <c r="BE90" i="2"/>
  <c r="T90" i="2"/>
  <c r="R90" i="2"/>
  <c r="P90" i="2"/>
  <c r="BK90" i="2"/>
  <c r="J90" i="2"/>
  <c r="BF90" i="2"/>
  <c r="BI89" i="2"/>
  <c r="BH89" i="2"/>
  <c r="BG89" i="2"/>
  <c r="BE89" i="2"/>
  <c r="T89" i="2"/>
  <c r="R89" i="2"/>
  <c r="P89" i="2"/>
  <c r="BK89" i="2"/>
  <c r="J89" i="2"/>
  <c r="BF89" i="2" s="1"/>
  <c r="BI88" i="2"/>
  <c r="BH88" i="2"/>
  <c r="BG88" i="2"/>
  <c r="BE88" i="2"/>
  <c r="T88" i="2"/>
  <c r="R88" i="2"/>
  <c r="P88" i="2"/>
  <c r="BK88" i="2"/>
  <c r="J88" i="2"/>
  <c r="BF88" i="2"/>
  <c r="BI87" i="2"/>
  <c r="BH87" i="2"/>
  <c r="BG87" i="2"/>
  <c r="BE87" i="2"/>
  <c r="T87" i="2"/>
  <c r="R87" i="2"/>
  <c r="P87" i="2"/>
  <c r="BK87" i="2"/>
  <c r="J87" i="2"/>
  <c r="BF87" i="2" s="1"/>
  <c r="BI86" i="2"/>
  <c r="BH86" i="2"/>
  <c r="BG86" i="2"/>
  <c r="BE86" i="2"/>
  <c r="T86" i="2"/>
  <c r="R86" i="2"/>
  <c r="P86" i="2"/>
  <c r="BK86" i="2"/>
  <c r="J86" i="2"/>
  <c r="BF86" i="2"/>
  <c r="BI85" i="2"/>
  <c r="BH85" i="2"/>
  <c r="BG85" i="2"/>
  <c r="BE85" i="2"/>
  <c r="T85" i="2"/>
  <c r="R85" i="2"/>
  <c r="P85" i="2"/>
  <c r="BK85" i="2"/>
  <c r="J85" i="2"/>
  <c r="BF85" i="2" s="1"/>
  <c r="BI83" i="2"/>
  <c r="BH83" i="2"/>
  <c r="BG83" i="2"/>
  <c r="BE83" i="2"/>
  <c r="T83" i="2"/>
  <c r="T82" i="2" s="1"/>
  <c r="R83" i="2"/>
  <c r="R82" i="2" s="1"/>
  <c r="P83" i="2"/>
  <c r="P82" i="2" s="1"/>
  <c r="BK83" i="2"/>
  <c r="BK82" i="2" s="1"/>
  <c r="J83" i="2"/>
  <c r="BF83" i="2" s="1"/>
  <c r="BI80" i="2"/>
  <c r="BH80" i="2"/>
  <c r="BG80" i="2"/>
  <c r="BE80" i="2"/>
  <c r="T80" i="2"/>
  <c r="T79" i="2"/>
  <c r="R80" i="2"/>
  <c r="R79" i="2" s="1"/>
  <c r="P80" i="2"/>
  <c r="P79" i="2" s="1"/>
  <c r="BK80" i="2"/>
  <c r="BK79" i="2" s="1"/>
  <c r="J79" i="2" s="1"/>
  <c r="J24" i="2" s="1"/>
  <c r="J80" i="2"/>
  <c r="BF80" i="2" s="1"/>
  <c r="BI78" i="2"/>
  <c r="BH78" i="2"/>
  <c r="BG78" i="2"/>
  <c r="BE78" i="2"/>
  <c r="T78" i="2"/>
  <c r="R78" i="2"/>
  <c r="P78" i="2"/>
  <c r="BK78" i="2"/>
  <c r="J78" i="2"/>
  <c r="BF78" i="2"/>
  <c r="BI77" i="2"/>
  <c r="BH77" i="2"/>
  <c r="BG77" i="2"/>
  <c r="BE77" i="2"/>
  <c r="T77" i="2"/>
  <c r="R77" i="2"/>
  <c r="P77" i="2"/>
  <c r="BK77" i="2"/>
  <c r="J77" i="2"/>
  <c r="BF77" i="2" s="1"/>
  <c r="BI76" i="2"/>
  <c r="BH76" i="2"/>
  <c r="BG76" i="2"/>
  <c r="BE76" i="2"/>
  <c r="T76" i="2"/>
  <c r="R76" i="2"/>
  <c r="P76" i="2"/>
  <c r="BK76" i="2"/>
  <c r="J76" i="2"/>
  <c r="BF76" i="2" s="1"/>
  <c r="BI75" i="2"/>
  <c r="BH75" i="2"/>
  <c r="BG75" i="2"/>
  <c r="BE75" i="2"/>
  <c r="T75" i="2"/>
  <c r="R75" i="2"/>
  <c r="P75" i="2"/>
  <c r="BK75" i="2"/>
  <c r="J75" i="2"/>
  <c r="BF75" i="2"/>
  <c r="BI74" i="2"/>
  <c r="BH74" i="2"/>
  <c r="BG74" i="2"/>
  <c r="BE74" i="2"/>
  <c r="T74" i="2"/>
  <c r="R74" i="2"/>
  <c r="P74" i="2"/>
  <c r="BK74" i="2"/>
  <c r="J74" i="2"/>
  <c r="BF74" i="2" s="1"/>
  <c r="BI72" i="2"/>
  <c r="BH72" i="2"/>
  <c r="BG72" i="2"/>
  <c r="BE72" i="2"/>
  <c r="T72" i="2"/>
  <c r="R72" i="2"/>
  <c r="P72" i="2"/>
  <c r="BK72" i="2"/>
  <c r="J72" i="2"/>
  <c r="BF72" i="2"/>
  <c r="BI71" i="2"/>
  <c r="BH71" i="2"/>
  <c r="BG71" i="2"/>
  <c r="BE71" i="2"/>
  <c r="T71" i="2"/>
  <c r="R71" i="2"/>
  <c r="P71" i="2"/>
  <c r="BK71" i="2"/>
  <c r="J71" i="2"/>
  <c r="BF71" i="2" s="1"/>
  <c r="BI70" i="2"/>
  <c r="BH70" i="2"/>
  <c r="BG70" i="2"/>
  <c r="BE70" i="2"/>
  <c r="T70" i="2"/>
  <c r="R70" i="2"/>
  <c r="P70" i="2"/>
  <c r="BK70" i="2"/>
  <c r="J70" i="2"/>
  <c r="BF70" i="2" s="1"/>
  <c r="BI68" i="2"/>
  <c r="BH68" i="2"/>
  <c r="BG68" i="2"/>
  <c r="BE68" i="2"/>
  <c r="T68" i="2"/>
  <c r="R68" i="2"/>
  <c r="P68" i="2"/>
  <c r="BK68" i="2"/>
  <c r="J68" i="2"/>
  <c r="BF68" i="2"/>
  <c r="BI67" i="2"/>
  <c r="BH67" i="2"/>
  <c r="BG67" i="2"/>
  <c r="BE67" i="2"/>
  <c r="T67" i="2"/>
  <c r="R67" i="2"/>
  <c r="P67" i="2"/>
  <c r="BK67" i="2"/>
  <c r="J67" i="2"/>
  <c r="BF67" i="2"/>
  <c r="BI66" i="2"/>
  <c r="BH66" i="2"/>
  <c r="BG66" i="2"/>
  <c r="BE66" i="2"/>
  <c r="T66" i="2"/>
  <c r="R66" i="2"/>
  <c r="P66" i="2"/>
  <c r="BK66" i="2"/>
  <c r="J66" i="2"/>
  <c r="BF66" i="2"/>
  <c r="BI65" i="2"/>
  <c r="BH65" i="2"/>
  <c r="BG65" i="2"/>
  <c r="BE65" i="2"/>
  <c r="T65" i="2"/>
  <c r="T64" i="2" s="1"/>
  <c r="R65" i="2"/>
  <c r="R64" i="2" s="1"/>
  <c r="P65" i="2"/>
  <c r="BK65" i="2"/>
  <c r="J65" i="2"/>
  <c r="BF65" i="2" s="1"/>
  <c r="BI63" i="2"/>
  <c r="BH63" i="2"/>
  <c r="BG63" i="2"/>
  <c r="BE63" i="2"/>
  <c r="T63" i="2"/>
  <c r="R63" i="2"/>
  <c r="P63" i="2"/>
  <c r="BK63" i="2"/>
  <c r="J63" i="2"/>
  <c r="BF63" i="2" s="1"/>
  <c r="BI62" i="2"/>
  <c r="BH62" i="2"/>
  <c r="BG62" i="2"/>
  <c r="BE62" i="2"/>
  <c r="T62" i="2"/>
  <c r="R62" i="2"/>
  <c r="P62" i="2"/>
  <c r="BK62" i="2"/>
  <c r="J62" i="2"/>
  <c r="BF62" i="2"/>
  <c r="BI61" i="2"/>
  <c r="BH61" i="2"/>
  <c r="BG61" i="2"/>
  <c r="BE61" i="2"/>
  <c r="T61" i="2"/>
  <c r="R61" i="2"/>
  <c r="P61" i="2"/>
  <c r="BK61" i="2"/>
  <c r="J61" i="2"/>
  <c r="BF61" i="2" s="1"/>
  <c r="BI60" i="2"/>
  <c r="BH60" i="2"/>
  <c r="BG60" i="2"/>
  <c r="BE60" i="2"/>
  <c r="T60" i="2"/>
  <c r="R60" i="2"/>
  <c r="P60" i="2"/>
  <c r="BK60" i="2"/>
  <c r="J60" i="2"/>
  <c r="BF60" i="2" s="1"/>
  <c r="BI59" i="2"/>
  <c r="BH59" i="2"/>
  <c r="BG59" i="2"/>
  <c r="BE59" i="2"/>
  <c r="T59" i="2"/>
  <c r="R59" i="2"/>
  <c r="P59" i="2"/>
  <c r="BK59" i="2"/>
  <c r="J59" i="2"/>
  <c r="BF59" i="2" s="1"/>
  <c r="BI58" i="2"/>
  <c r="BH58" i="2"/>
  <c r="BG58" i="2"/>
  <c r="BE58" i="2"/>
  <c r="T58" i="2"/>
  <c r="R58" i="2"/>
  <c r="P58" i="2"/>
  <c r="BK58" i="2"/>
  <c r="J58" i="2"/>
  <c r="BF58" i="2" s="1"/>
  <c r="BI57" i="2"/>
  <c r="BH57" i="2"/>
  <c r="BG57" i="2"/>
  <c r="BE57" i="2"/>
  <c r="T57" i="2"/>
  <c r="R57" i="2"/>
  <c r="P57" i="2"/>
  <c r="BK57" i="2"/>
  <c r="J57" i="2"/>
  <c r="BF57" i="2"/>
  <c r="BI56" i="2"/>
  <c r="BH56" i="2"/>
  <c r="BG56" i="2"/>
  <c r="BE56" i="2"/>
  <c r="T56" i="2"/>
  <c r="R56" i="2"/>
  <c r="P56" i="2"/>
  <c r="BK56" i="2"/>
  <c r="J56" i="2"/>
  <c r="BF56" i="2" s="1"/>
  <c r="BI55" i="2"/>
  <c r="BH55" i="2"/>
  <c r="BC95" i="1" s="1"/>
  <c r="BC94" i="1" s="1"/>
  <c r="BG55" i="2"/>
  <c r="BB95" i="1" s="1"/>
  <c r="BB94" i="1" s="1"/>
  <c r="BE55" i="2"/>
  <c r="AV95" i="1" s="1"/>
  <c r="T55" i="2"/>
  <c r="R55" i="2"/>
  <c r="P55" i="2"/>
  <c r="BK55" i="2"/>
  <c r="J55" i="2"/>
  <c r="BF55" i="2" s="1"/>
  <c r="J13" i="2"/>
  <c r="F13" i="2"/>
  <c r="F11" i="2"/>
  <c r="E9" i="2"/>
  <c r="J14" i="2"/>
  <c r="F14" i="2"/>
  <c r="J11" i="2"/>
  <c r="AS94" i="1"/>
  <c r="L90" i="1"/>
  <c r="AM90" i="1"/>
  <c r="AM89" i="1"/>
  <c r="L89" i="1"/>
  <c r="AM87" i="1"/>
  <c r="L87" i="1"/>
  <c r="L85" i="1"/>
  <c r="L84" i="1"/>
  <c r="BK73" i="2" l="1"/>
  <c r="J73" i="2" s="1"/>
  <c r="J23" i="2" s="1"/>
  <c r="T84" i="2"/>
  <c r="P100" i="2"/>
  <c r="T54" i="2"/>
  <c r="P119" i="2"/>
  <c r="P104" i="2"/>
  <c r="P64" i="2"/>
  <c r="R69" i="2"/>
  <c r="P69" i="2"/>
  <c r="P84" i="2"/>
  <c r="R123" i="2"/>
  <c r="BK123" i="2"/>
  <c r="J123" i="2" s="1"/>
  <c r="J31" i="2" s="1"/>
  <c r="P127" i="2"/>
  <c r="T73" i="2"/>
  <c r="R54" i="2"/>
  <c r="R53" i="2" s="1"/>
  <c r="BK69" i="2"/>
  <c r="J69" i="2" s="1"/>
  <c r="J22" i="2" s="1"/>
  <c r="R73" i="2"/>
  <c r="BK100" i="2"/>
  <c r="J100" i="2" s="1"/>
  <c r="J28" i="2" s="1"/>
  <c r="R100" i="2"/>
  <c r="T104" i="2"/>
  <c r="BK54" i="2"/>
  <c r="BK64" i="2"/>
  <c r="J64" i="2" s="1"/>
  <c r="J21" i="2" s="1"/>
  <c r="P54" i="2"/>
  <c r="R84" i="2"/>
  <c r="R81" i="2" s="1"/>
  <c r="BK84" i="2"/>
  <c r="J84" i="2" s="1"/>
  <c r="J27" i="2" s="1"/>
  <c r="T69" i="2"/>
  <c r="BK104" i="2"/>
  <c r="J104" i="2" s="1"/>
  <c r="J29" i="2" s="1"/>
  <c r="T100" i="2"/>
  <c r="T81" i="2" s="1"/>
  <c r="R104" i="2"/>
  <c r="P73" i="2"/>
  <c r="BD95" i="1"/>
  <c r="BD94" i="1" s="1"/>
  <c r="W33" i="1" s="1"/>
  <c r="BA95" i="1"/>
  <c r="BA94" i="1" s="1"/>
  <c r="AW95" i="1"/>
  <c r="AT95" i="1" s="1"/>
  <c r="W32" i="1"/>
  <c r="AY94" i="1"/>
  <c r="AX94" i="1"/>
  <c r="W31" i="1"/>
  <c r="J82" i="2"/>
  <c r="J26" i="2" s="1"/>
  <c r="J54" i="2"/>
  <c r="J20" i="2" s="1"/>
  <c r="P81" i="2"/>
  <c r="E7" i="2"/>
  <c r="AZ95" i="1"/>
  <c r="AZ94" i="1" s="1"/>
  <c r="R52" i="2" l="1"/>
  <c r="P53" i="2"/>
  <c r="T53" i="2"/>
  <c r="T52" i="2" s="1"/>
  <c r="BK81" i="2"/>
  <c r="J81" i="2" s="1"/>
  <c r="J25" i="2" s="1"/>
  <c r="BK53" i="2"/>
  <c r="J53" i="2" s="1"/>
  <c r="J19" i="2" s="1"/>
  <c r="AW94" i="1"/>
  <c r="AK30" i="1" s="1"/>
  <c r="W30" i="1"/>
  <c r="W29" i="1"/>
  <c r="AV94" i="1"/>
  <c r="P52" i="2"/>
  <c r="AU95" i="1" s="1"/>
  <c r="AU94" i="1" s="1"/>
  <c r="BK52" i="2" l="1"/>
  <c r="J52" i="2" s="1"/>
  <c r="J18" i="2" s="1"/>
  <c r="AK29" i="1"/>
  <c r="AT94" i="1"/>
  <c r="AG95" i="1" l="1"/>
  <c r="AG94" i="1" l="1"/>
  <c r="AN95" i="1"/>
  <c r="AK26" i="1" l="1"/>
  <c r="AK35" i="1" s="1"/>
  <c r="AN94" i="1"/>
</calcChain>
</file>

<file path=xl/sharedStrings.xml><?xml version="1.0" encoding="utf-8"?>
<sst xmlns="http://schemas.openxmlformats.org/spreadsheetml/2006/main" count="1183" uniqueCount="402">
  <si>
    <t>Export Komplet</t>
  </si>
  <si>
    <t/>
  </si>
  <si>
    <t>2.0</t>
  </si>
  <si>
    <t>False</t>
  </si>
  <si>
    <t>{10162421-7de9-46ae-8eec-bb439980bab7}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</si>
  <si>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</si>
  <si>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</si>
  <si>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</si>
  <si>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</si>
  <si>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</si>
  <si>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</si>
  <si>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</si>
  <si>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</si>
  <si>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190808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</si>
  <si>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</si>
  <si>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</si>
  <si>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Stavebné úpravy amfiteátra v Ľubotíne</t>
  </si>
  <si>
    <t>JKSO:</t>
  </si>
  <si>
    <t>KS:</t>
  </si>
  <si>
    <t>Miesto:</t>
  </si>
  <si>
    <t>Ľubotín</t>
  </si>
  <si>
    <t>Dátum:</t>
  </si>
  <si>
    <t>8. 8. 2019</t>
  </si>
  <si>
    <t>Objednávateľ:</t>
  </si>
  <si>
    <t>IČO:</t>
  </si>
  <si>
    <t>Obec Ľubotín, Na rovni 302/12, 065 41 Ľubotín</t>
  </si>
  <si>
    <t>IČ DPH:</t>
  </si>
  <si>
    <t>Zhotoviteľ:</t>
  </si>
  <si>
    <t>Vyplň údaj</t>
  </si>
  <si>
    <t>Projektant:</t>
  </si>
  <si>
    <t>STAVARCH, s.r.o., 17.novembra 1363/9, 064 01 SL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</si>
  <si>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</si>
  <si>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</si>
  <si>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</si>
  <si>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</si>
  <si>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</si>
  <si>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</si>
  <si>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</si>
  <si>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</si>
  <si>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</si>
  <si>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</si>
  <si>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</si>
  <si>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</si>
  <si>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</si>
  <si>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</si>
  <si>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</si>
  <si>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</si>
  <si>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</si>
  <si>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</si>
  <si>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</si>
  <si>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</si>
  <si>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</si>
  <si>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</si>
  <si>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</si>
  <si>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</si>
  <si>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</si>
  <si>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</si>
  <si>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</si>
  <si>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</si>
  <si>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</si>
  <si>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</si>
  <si>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</si>
  <si>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</si>
  <si>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</si>
  <si>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</si>
  <si>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</si>
  <si>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</si>
  <si>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</si>
  <si>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</si>
  <si>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</si>
  <si>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</si>
  <si>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</si>
  <si>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</si>
  <si>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</si>
  <si>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</si>
  <si>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</si>
  <si>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</si>
  <si>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</si>
  <si>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</si>
  <si>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</si>
  <si>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</si>
  <si>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Stavebná časť</t>
  </si>
  <si>
    <t>STA</t>
  </si>
  <si>
    <t>1</t>
  </si>
  <si>
    <t>{6348fa77-4296-4bbc-9b24-541509c20bd1}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</si>
  <si>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</si>
  <si>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</si>
  <si>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</si>
  <si>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</si>
  <si>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</si>
  <si>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</si>
  <si>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</si>
  <si>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</si>
  <si>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</si>
  <si>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</si>
  <si>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</si>
  <si>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</si>
  <si>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</si>
  <si>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721 - Zdravotechnika - vnútorná kanalizácia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</si>
  <si>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</si>
  <si>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</si>
  <si>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</si>
  <si>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</si>
  <si>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</si>
  <si>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783 - Nátery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</si>
  <si>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</si>
  <si>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</si>
  <si>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</si>
  <si>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</si>
  <si>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</si>
  <si>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</si>
  <si>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</si>
  <si>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</si>
  <si>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</si>
  <si>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</si>
  <si>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</si>
  <si>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</si>
  <si>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</si>
  <si>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</si>
  <si>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</si>
  <si>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</si>
  <si>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113106611</t>
  </si>
  <si>
    <t>Rozoberanie zámkovej dlažby všetkých druhov v ploche do 20 m2,  -0,2600 t</t>
  </si>
  <si>
    <t>m2</t>
  </si>
  <si>
    <t>4</t>
  </si>
  <si>
    <t>2</t>
  </si>
  <si>
    <t>-856430936</t>
  </si>
  <si>
    <t>113107112</t>
  </si>
  <si>
    <t>Odstránenie krytu v ploche do 200 m2 z kameniva ťaženého, hr.100 do 200 mm,  -0,24000t</t>
  </si>
  <si>
    <t>869165274</t>
  </si>
  <si>
    <t>3</t>
  </si>
  <si>
    <t>113208111</t>
  </si>
  <si>
    <t>Vytrhanie obrúb betonových, s vybúraním lôžka, záhonových,  -0,04000t</t>
  </si>
  <si>
    <t>m</t>
  </si>
  <si>
    <t>1232765068</t>
  </si>
  <si>
    <t>133211101</t>
  </si>
  <si>
    <t>Hĺbenie šachiet v  hornine tr. 3 súdržných - ručným náradím plocha výkopu do 4 m2</t>
  </si>
  <si>
    <t>m3</t>
  </si>
  <si>
    <t>1640554472</t>
  </si>
  <si>
    <t>5</t>
  </si>
  <si>
    <t>162201211</t>
  </si>
  <si>
    <t>Vodorovné premiestnenie výkopku horniny tr. 1 až 4 stavebným fúrikom do 10 m v rovine alebo vo svahu do 1:5</t>
  </si>
  <si>
    <t>-1729498989</t>
  </si>
  <si>
    <t>6</t>
  </si>
  <si>
    <t>162401102</t>
  </si>
  <si>
    <t>Vodorovné premiestnenie výkopku   horniny tr.1-4  v množstve do 100 m3 na vzdialenosť do 2000 m</t>
  </si>
  <si>
    <t>-721907051</t>
  </si>
  <si>
    <t>7</t>
  </si>
  <si>
    <t>167101100</t>
  </si>
  <si>
    <t>Nakladanie výkopku tr.1-4 ručne</t>
  </si>
  <si>
    <t>1971801627</t>
  </si>
  <si>
    <t>8</t>
  </si>
  <si>
    <t>171201201</t>
  </si>
  <si>
    <t>Uloženie sypaniny na skládky do 100 m3</t>
  </si>
  <si>
    <t>-1908134902</t>
  </si>
  <si>
    <t>9</t>
  </si>
  <si>
    <t>181101102</t>
  </si>
  <si>
    <t>Úprava pláne v zárezoch v hornine 1-4 so zhutnením</t>
  </si>
  <si>
    <t>-400273516</t>
  </si>
  <si>
    <t>Zakladanie</t>
  </si>
  <si>
    <t>10</t>
  </si>
  <si>
    <t>271571111</t>
  </si>
  <si>
    <t>Vankúše zhutnené pod základy zo štrkopiesku</t>
  </si>
  <si>
    <t>1743409056</t>
  </si>
  <si>
    <t>11</t>
  </si>
  <si>
    <t>275314811</t>
  </si>
  <si>
    <t>Betón pätiek, prostý vodostavebný C 25/30</t>
  </si>
  <si>
    <t>1615911858</t>
  </si>
  <si>
    <t>12</t>
  </si>
  <si>
    <t>275351215</t>
  </si>
  <si>
    <t>Debnenie stien základových pätiek, zhotovenie-dielce</t>
  </si>
  <si>
    <t>1831385356</t>
  </si>
  <si>
    <t>13</t>
  </si>
  <si>
    <t>275351216</t>
  </si>
  <si>
    <t>Debnenie stien základovýcb pätiek, odstránenie-dielce</t>
  </si>
  <si>
    <t>1455731681</t>
  </si>
  <si>
    <t>Komunikácie</t>
  </si>
  <si>
    <t>14</t>
  </si>
  <si>
    <t>566902124</t>
  </si>
  <si>
    <t>Vyspravenie a doplnenie podkladu po prekopoch inžinierskych sietí plochy do 15 m2 štrkodrvou, po zhutnení hr. 250 mm</t>
  </si>
  <si>
    <t>-984274234</t>
  </si>
  <si>
    <t>15</t>
  </si>
  <si>
    <t>596211002</t>
  </si>
  <si>
    <t>Položenie dlažby jestvujúcej po prekopoch, dlaždice betonové zámkové do lôžka z kameniva ťaženého</t>
  </si>
  <si>
    <t>-1620112276</t>
  </si>
  <si>
    <t>16</t>
  </si>
  <si>
    <t>596911391</t>
  </si>
  <si>
    <t>Dopiľovanie betónovej zámkovej dlažby hr. do 60 mm</t>
  </si>
  <si>
    <t>757451876</t>
  </si>
  <si>
    <t>Ostatné konštrukcie a práce-búranie</t>
  </si>
  <si>
    <t>17</t>
  </si>
  <si>
    <t>916561112</t>
  </si>
  <si>
    <t>Osadenie záhonového alebo parkového obrubníka betón., do lôžka z bet. pros. tr. C 16/20 s bočnou oporou</t>
  </si>
  <si>
    <t>-496492449</t>
  </si>
  <si>
    <t>18</t>
  </si>
  <si>
    <t>M</t>
  </si>
  <si>
    <t>592170001800</t>
  </si>
  <si>
    <t>Obrubník parkový, lxšxv 1000x50x200 mm, sivá</t>
  </si>
  <si>
    <t>ks</t>
  </si>
  <si>
    <t>-1653665388</t>
  </si>
  <si>
    <t>19</t>
  </si>
  <si>
    <t>918101112</t>
  </si>
  <si>
    <t>Lôžko pod obrubníky, krajníky alebo obruby z dlažobných kociek z betónu prostého tr. C 16/20</t>
  </si>
  <si>
    <t>1585933477</t>
  </si>
  <si>
    <t>941955003</t>
  </si>
  <si>
    <t>Lešenie ľahké pracovné pomocné s výškou lešeňovej podlahy nad 1,90 do 2,50 m</t>
  </si>
  <si>
    <t>1448500667</t>
  </si>
  <si>
    <t>21</t>
  </si>
  <si>
    <t>979071121</t>
  </si>
  <si>
    <t>Očistenie vybúraných dlažbových kociek drobných, s pôvodným vyplnením škár kamenivom ťaženým</t>
  </si>
  <si>
    <t>-2068502654</t>
  </si>
  <si>
    <t>99</t>
  </si>
  <si>
    <t>Presun hmôt HSV</t>
  </si>
  <si>
    <t>22</t>
  </si>
  <si>
    <t>998151111</t>
  </si>
  <si>
    <t>Presun hmôt pre obj.8152, 8153,8159,zvislá nosná konštr.z tehál,tvárnic,blokov výšky do 10 m</t>
  </si>
  <si>
    <t>t</t>
  </si>
  <si>
    <t>-1283148610</t>
  </si>
  <si>
    <t>PSV</t>
  </si>
  <si>
    <t>Práce a dodávky PSV</t>
  </si>
  <si>
    <t>721</t>
  </si>
  <si>
    <t>Zdravotechnika - vnútorná kanalizácia</t>
  </si>
  <si>
    <t>23</t>
  </si>
  <si>
    <t>72124212R</t>
  </si>
  <si>
    <t>Lapač strešných splavenín plastový univerzálny priamy s napojením</t>
  </si>
  <si>
    <t>-1242291745</t>
  </si>
  <si>
    <t>762</t>
  </si>
  <si>
    <t>Konštrukcie tesárske</t>
  </si>
  <si>
    <t>24</t>
  </si>
  <si>
    <t>76231110R</t>
  </si>
  <si>
    <t>Montáž a dodávka kotevných želiez, pätiek, s pripojením k drevenej konštrukcii a kotvením, krížová pätka pozinkovaná</t>
  </si>
  <si>
    <t>-1047293718</t>
  </si>
  <si>
    <t>25</t>
  </si>
  <si>
    <t>762332110</t>
  </si>
  <si>
    <t>Montáž viazaných konštrukcií krovov striech z reziva priemernej plochy do 120 cm2</t>
  </si>
  <si>
    <t>-2117276383</t>
  </si>
  <si>
    <t>26</t>
  </si>
  <si>
    <t>762332120</t>
  </si>
  <si>
    <t>Montáž viazaných konštrukcií krovov striech z reziva priemernej plochy 120-224 cm2</t>
  </si>
  <si>
    <t>-1261269756</t>
  </si>
  <si>
    <t>27</t>
  </si>
  <si>
    <t>762332140</t>
  </si>
  <si>
    <t>Montáž viazaných konštrukcií krovov striech z reziva priemernej plochy 288-450 cm2</t>
  </si>
  <si>
    <t>1298090639</t>
  </si>
  <si>
    <t>28</t>
  </si>
  <si>
    <t>762332141</t>
  </si>
  <si>
    <t>Montáž viazaných konštrukcií krovov striech z reziva priemernej plochy nad 450 cm2</t>
  </si>
  <si>
    <t>401364599</t>
  </si>
  <si>
    <t>29</t>
  </si>
  <si>
    <t>762341004</t>
  </si>
  <si>
    <t>Montáž debnenia jednoduchých striech, na krokvy a kontralaty z dosiek na zraz</t>
  </si>
  <si>
    <t>-1909320171</t>
  </si>
  <si>
    <t>30</t>
  </si>
  <si>
    <t>762341201</t>
  </si>
  <si>
    <t>Montáž latovania jednoduchých striech pre sklon do 60°</t>
  </si>
  <si>
    <t>262245274</t>
  </si>
  <si>
    <t>31</t>
  </si>
  <si>
    <t>762341251</t>
  </si>
  <si>
    <t>Montáž kontralát pre sklon do 22°</t>
  </si>
  <si>
    <t>-2019783394</t>
  </si>
  <si>
    <t>32</t>
  </si>
  <si>
    <t>762342811</t>
  </si>
  <si>
    <t>Demontáž latovania striech so sklonom do 60 st., pri osovej vzdialenosti lát do 0, 22 m,  -0.00700t</t>
  </si>
  <si>
    <t>382341196</t>
  </si>
  <si>
    <t>33</t>
  </si>
  <si>
    <t>762342812</t>
  </si>
  <si>
    <t>Demontáž kontralatovania striech so sklonom do 60 st., pri osovej vzdialenosti lát 0,5-0,90 m,  -0.00500t</t>
  </si>
  <si>
    <t>-398623447</t>
  </si>
  <si>
    <t>34</t>
  </si>
  <si>
    <t>762395000</t>
  </si>
  <si>
    <t>Spojovacie prostriedky pre viazané konštrukcie krovov, debnenie a laťovanie, nadstrešné konštr., spádové kliny - svorníky, svorky, dosky, klince, pásová oceľ, vruty</t>
  </si>
  <si>
    <t>-338052961</t>
  </si>
  <si>
    <t>35</t>
  </si>
  <si>
    <t>60542000030R</t>
  </si>
  <si>
    <t>Rezivo stavebné zo smreku - hranené, hobľované, impregnované, +stratné 7%</t>
  </si>
  <si>
    <t>-1944126831</t>
  </si>
  <si>
    <t>36</t>
  </si>
  <si>
    <t>605420000350</t>
  </si>
  <si>
    <t>Rezivo stavebné zo smreku - hranené, impregnované, +stratné 7%</t>
  </si>
  <si>
    <t>-1349477217</t>
  </si>
  <si>
    <t>37</t>
  </si>
  <si>
    <t>76252191R</t>
  </si>
  <si>
    <t>Vyrezanie a spätné doplnenie časti podlahy a vankúšov, z dosiek hr. do 50 mm  s príslušenstvom</t>
  </si>
  <si>
    <t>2682827</t>
  </si>
  <si>
    <t>38</t>
  </si>
  <si>
    <t>998762202</t>
  </si>
  <si>
    <t>Presun hmôt pre konštrukcie tesárske v objektoch výšky do 12 m</t>
  </si>
  <si>
    <t>%</t>
  </si>
  <si>
    <t>163386166</t>
  </si>
  <si>
    <t>763</t>
  </si>
  <si>
    <t>Konštrukcie - drevostavby</t>
  </si>
  <si>
    <t>39</t>
  </si>
  <si>
    <t>763733002</t>
  </si>
  <si>
    <t>Montáž priestorovo viazaných väzníkov na strechu</t>
  </si>
  <si>
    <t>-1741093072</t>
  </si>
  <si>
    <t>40</t>
  </si>
  <si>
    <t>61222000070R</t>
  </si>
  <si>
    <t>Väzník strešný drevený priehradový sedlový rozpätia 14,5m a výšky 2,886m, impregnovaný, hobľovaný, s príslušenstvom</t>
  </si>
  <si>
    <t>572795047</t>
  </si>
  <si>
    <t>41</t>
  </si>
  <si>
    <t>998763201</t>
  </si>
  <si>
    <t>Presun hmôt pre drevostavby v objektoch výšky do 12 m</t>
  </si>
  <si>
    <t>907207191</t>
  </si>
  <si>
    <t>764</t>
  </si>
  <si>
    <t>Konštrukcie klampiarske</t>
  </si>
  <si>
    <t>42</t>
  </si>
  <si>
    <t>764171266</t>
  </si>
  <si>
    <t>Krytina - zachytávač snehu, sklon strechy do 30°</t>
  </si>
  <si>
    <t>-187787531</t>
  </si>
  <si>
    <t>43</t>
  </si>
  <si>
    <t>764171800</t>
  </si>
  <si>
    <t>Krytina z pozink. poplastovaného plechu, profilovaná sklon strechy do 30°, s príslušenstvom a oplechovaním - typ zjednotiť a prepojiť s jestvujúcou krytinou</t>
  </si>
  <si>
    <t>69660265</t>
  </si>
  <si>
    <t>44</t>
  </si>
  <si>
    <t>764171810</t>
  </si>
  <si>
    <t>Krytina - záveterná lišta, sklon strechy do 30°</t>
  </si>
  <si>
    <t>-302151823</t>
  </si>
  <si>
    <t>45</t>
  </si>
  <si>
    <t>764171833</t>
  </si>
  <si>
    <t>Krytina - úžľabie, sklon strechy do 30°</t>
  </si>
  <si>
    <t>-328396556</t>
  </si>
  <si>
    <t>46</t>
  </si>
  <si>
    <t>764171836</t>
  </si>
  <si>
    <t>Krytina - hrebene z hrebenáčov s vetracím pásom, sklon strechy do 30°</t>
  </si>
  <si>
    <t>1577640972</t>
  </si>
  <si>
    <t>47</t>
  </si>
  <si>
    <t>764171845</t>
  </si>
  <si>
    <t>Krytina - odkvapové lemovanie, sklon strechy do 30°</t>
  </si>
  <si>
    <t>-1290477102</t>
  </si>
  <si>
    <t>48</t>
  </si>
  <si>
    <t>764312822</t>
  </si>
  <si>
    <t>Demontáž plechovej krytiny strešnej profilovanej, výrez, s príslušenstvom do 30st.,  -0,00751t</t>
  </si>
  <si>
    <t>-1855057744</t>
  </si>
  <si>
    <t>49</t>
  </si>
  <si>
    <t>764322840</t>
  </si>
  <si>
    <t>Demontáž odkvapov na strechách s tvrdou krytinou bez podkladového plechu do 30° rš 500 mm,  -0,00380t</t>
  </si>
  <si>
    <t>-624672422</t>
  </si>
  <si>
    <t>50</t>
  </si>
  <si>
    <t>764352810</t>
  </si>
  <si>
    <t>Demontáž žľabov pododkvapových polkruhových so sklonom do 30st. rš 330 mm, s hákmi a  príslušenstvom  -0,00330t</t>
  </si>
  <si>
    <t>-600290505</t>
  </si>
  <si>
    <t>51</t>
  </si>
  <si>
    <t>764359431</t>
  </si>
  <si>
    <t>Kotlík štvorhranný z pozinkovaného farbeného PZf plechu, pre pododkvapové žľaby rozmerov 250x250x250 mm</t>
  </si>
  <si>
    <t>142038456</t>
  </si>
  <si>
    <t>52</t>
  </si>
  <si>
    <t>764454803</t>
  </si>
  <si>
    <t>Demontáž odpadových rúr kruhových, s priemerom 100-150 mm, s objímkami a príslušenstvom -0,00356t</t>
  </si>
  <si>
    <t>-709524608</t>
  </si>
  <si>
    <t>53</t>
  </si>
  <si>
    <t>764751113</t>
  </si>
  <si>
    <t>Odpadová rúra kruhová D 120 mm s objímkami, kolenami, odskokmi s príslušenstvom</t>
  </si>
  <si>
    <t>-238022030</t>
  </si>
  <si>
    <t>54</t>
  </si>
  <si>
    <t>764761123</t>
  </si>
  <si>
    <t>Žľab pododkvapový polkruhový R 200 mm, vrátane čela, hákov, rohov, kútov  s príslušenstvom</t>
  </si>
  <si>
    <t>903871464</t>
  </si>
  <si>
    <t>55</t>
  </si>
  <si>
    <t>998764202</t>
  </si>
  <si>
    <t>Presun hmôt pre konštrukcie klampiarske v objektoch výšky nad 6 do 12 m</t>
  </si>
  <si>
    <t>807072547</t>
  </si>
  <si>
    <t>765</t>
  </si>
  <si>
    <t>Konštrukcie - krytiny tvrdé</t>
  </si>
  <si>
    <t>56</t>
  </si>
  <si>
    <t>765901023</t>
  </si>
  <si>
    <t>Strešná fólia, na plné debnenie, prepojiť s jestvujúcou</t>
  </si>
  <si>
    <t>681977762</t>
  </si>
  <si>
    <t>57</t>
  </si>
  <si>
    <t>765901081R</t>
  </si>
  <si>
    <t>Demontáž strešnej fólie, na plné debnenie</t>
  </si>
  <si>
    <t>-1233095889</t>
  </si>
  <si>
    <t>58</t>
  </si>
  <si>
    <t>998765202</t>
  </si>
  <si>
    <t>Presun hmôt pre tvrdé krytiny v objektoch výšky nad 6 do 12 m</t>
  </si>
  <si>
    <t>-262028941</t>
  </si>
  <si>
    <t>766</t>
  </si>
  <si>
    <t>Konštrukcie stolárske</t>
  </si>
  <si>
    <t>59</t>
  </si>
  <si>
    <t>76612120R</t>
  </si>
  <si>
    <t>Montáž a dodávka drevených zástien s povrchovou úpravou - typ zjednotiť s jestvujúcou zástenou</t>
  </si>
  <si>
    <t>-1963071336</t>
  </si>
  <si>
    <t>60</t>
  </si>
  <si>
    <t>766671002R</t>
  </si>
  <si>
    <t>Demontáž a spätná montáž okna strešného, veľkosť okna 78x118 cm M 06 so zatepľovacou sadou, parozábranou a lemovaním, s vyrezaním nového otvoru a oplechovaním pôvodného</t>
  </si>
  <si>
    <t>965179405</t>
  </si>
  <si>
    <t>61</t>
  </si>
  <si>
    <t>998766202</t>
  </si>
  <si>
    <t>Presun hmot pre konštrukcie stolárske v objektoch výšky nad 6 do 12 m</t>
  </si>
  <si>
    <t>2090480306</t>
  </si>
  <si>
    <t>783</t>
  </si>
  <si>
    <t>Nátery</t>
  </si>
  <si>
    <t>62</t>
  </si>
  <si>
    <t>783626000</t>
  </si>
  <si>
    <t>Nátery tesárskych a stolárskych výrobkov syntetické lazurovacím lakom napustením</t>
  </si>
  <si>
    <t>1626583520</t>
  </si>
  <si>
    <t>63</t>
  </si>
  <si>
    <t>783626200</t>
  </si>
  <si>
    <t>Nátery tesárskych a stolárskych výrobkov syntetické lazurovacím lakom 2x lakovaním</t>
  </si>
  <si>
    <t>-2105643418</t>
  </si>
  <si>
    <t>ZADANIE</t>
  </si>
  <si>
    <t>STAVARCH, s.r.o.</t>
  </si>
  <si>
    <t xml:space="preserve">Stavebné úpravy amfiteátra v Ľubotíne – zastrešenie pódia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</si>
</sst>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8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5" borderId="0" xfId="0" applyFont="1" applyFill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3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3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>
      <alignment horizontal="center" vertical="center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33" fillId="0" borderId="24" xfId="0" applyFont="1" applyBorder="1" applyAlignment="1">
      <alignment vertical="center"/>
    </xf>
    <xf numFmtId="0" fontId="33" fillId="0" borderId="25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s="1" customFormat="1" ht="36.9" customHeight="1">
      <c r="AR2" s="173" t="s">
        <v>5</v>
      </c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S2" s="13" t="s">
        <v>6</v>
      </c>
      <c r="BT2" s="13" t="s">
        <v>7</v>
      </c>
    </row>
    <row r="3" spans="1:74" s="1" customFormat="1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s="1" customFormat="1" ht="24.9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s="1" customFormat="1" ht="12" customHeight="1">
      <c r="B5" s="16"/>
      <c r="D5" s="20" t="s">
        <v>12</v>
      </c>
      <c r="K5" s="184" t="s">
        <v>13</v>
      </c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R5" s="16"/>
      <c r="BE5" s="163" t="s">
        <v>14</v>
      </c>
      <c r="BS5" s="13" t="s">
        <v>6</v>
      </c>
    </row>
    <row r="6" spans="1:74" s="1" customFormat="1" ht="36.9" customHeight="1">
      <c r="B6" s="16"/>
      <c r="D6" s="22" t="s">
        <v>15</v>
      </c>
      <c r="K6" s="185" t="s">
        <v>16</v>
      </c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R6" s="16"/>
      <c r="BE6" s="164"/>
      <c r="BS6" s="13" t="s">
        <v>6</v>
      </c>
    </row>
    <row r="7" spans="1:74" s="1" customFormat="1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64"/>
      <c r="BS7" s="13" t="s">
        <v>6</v>
      </c>
    </row>
    <row r="8" spans="1:74" s="1" customFormat="1" ht="12" customHeight="1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E8" s="164"/>
      <c r="BS8" s="13" t="s">
        <v>6</v>
      </c>
    </row>
    <row r="9" spans="1:74" s="1" customFormat="1" ht="14.4" customHeight="1">
      <c r="B9" s="16"/>
      <c r="AR9" s="16"/>
      <c r="BE9" s="164"/>
      <c r="BS9" s="13" t="s">
        <v>6</v>
      </c>
    </row>
    <row r="10" spans="1:74" s="1" customFormat="1" ht="12" customHeight="1">
      <c r="B10" s="16"/>
      <c r="D10" s="23" t="s">
        <v>23</v>
      </c>
      <c r="AK10" s="23" t="s">
        <v>24</v>
      </c>
      <c r="AN10" s="21" t="s">
        <v>1</v>
      </c>
      <c r="AR10" s="16"/>
      <c r="BE10" s="164"/>
      <c r="BS10" s="13" t="s">
        <v>6</v>
      </c>
    </row>
    <row r="11" spans="1:74" s="1" customFormat="1" ht="18.45" customHeight="1">
      <c r="B11" s="16"/>
      <c r="E11" s="21" t="s">
        <v>25</v>
      </c>
      <c r="AK11" s="23" t="s">
        <v>26</v>
      </c>
      <c r="AN11" s="21" t="s">
        <v>1</v>
      </c>
      <c r="AR11" s="16"/>
      <c r="BE11" s="164"/>
      <c r="BS11" s="13" t="s">
        <v>6</v>
      </c>
    </row>
    <row r="12" spans="1:74" s="1" customFormat="1" ht="6.9" customHeight="1">
      <c r="B12" s="16"/>
      <c r="AR12" s="16"/>
      <c r="BE12" s="164"/>
      <c r="BS12" s="13" t="s">
        <v>6</v>
      </c>
    </row>
    <row r="13" spans="1:74" s="1" customFormat="1" ht="12" customHeight="1">
      <c r="B13" s="16"/>
      <c r="D13" s="23" t="s">
        <v>27</v>
      </c>
      <c r="AK13" s="23" t="s">
        <v>24</v>
      </c>
      <c r="AN13" s="25" t="s">
        <v>28</v>
      </c>
      <c r="AR13" s="16"/>
      <c r="BE13" s="164"/>
      <c r="BS13" s="13" t="s">
        <v>6</v>
      </c>
    </row>
    <row r="14" spans="1:74" ht="13.2">
      <c r="B14" s="16"/>
      <c r="E14" s="186" t="s">
        <v>28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23" t="s">
        <v>26</v>
      </c>
      <c r="AN14" s="25" t="s">
        <v>28</v>
      </c>
      <c r="AR14" s="16"/>
      <c r="BE14" s="164"/>
      <c r="BS14" s="13" t="s">
        <v>6</v>
      </c>
    </row>
    <row r="15" spans="1:74" s="1" customFormat="1" ht="6.9" customHeight="1">
      <c r="B15" s="16"/>
      <c r="AR15" s="16"/>
      <c r="BE15" s="164"/>
      <c r="BS15" s="13" t="s">
        <v>3</v>
      </c>
    </row>
    <row r="16" spans="1:74" s="1" customFormat="1" ht="12" customHeight="1">
      <c r="B16" s="16"/>
      <c r="D16" s="23" t="s">
        <v>29</v>
      </c>
      <c r="AK16" s="23" t="s">
        <v>24</v>
      </c>
      <c r="AN16" s="21" t="s">
        <v>1</v>
      </c>
      <c r="AR16" s="16"/>
      <c r="BE16" s="164"/>
      <c r="BS16" s="13" t="s">
        <v>3</v>
      </c>
    </row>
    <row r="17" spans="1:71" s="1" customFormat="1" ht="18.45" customHeight="1">
      <c r="B17" s="16"/>
      <c r="E17" s="21" t="s">
        <v>30</v>
      </c>
      <c r="AK17" s="23" t="s">
        <v>26</v>
      </c>
      <c r="AN17" s="21" t="s">
        <v>1</v>
      </c>
      <c r="AR17" s="16"/>
      <c r="BE17" s="164"/>
      <c r="BS17" s="13" t="s">
        <v>31</v>
      </c>
    </row>
    <row r="18" spans="1:71" s="1" customFormat="1" ht="6.9" customHeight="1">
      <c r="B18" s="16"/>
      <c r="AR18" s="16"/>
      <c r="BE18" s="164"/>
      <c r="BS18" s="13" t="s">
        <v>6</v>
      </c>
    </row>
    <row r="19" spans="1:71" s="1" customFormat="1" ht="12" customHeight="1">
      <c r="B19" s="16"/>
      <c r="D19" s="23" t="s">
        <v>32</v>
      </c>
      <c r="AK19" s="23" t="s">
        <v>24</v>
      </c>
      <c r="AN19" s="21" t="s">
        <v>1</v>
      </c>
      <c r="AR19" s="16"/>
      <c r="BE19" s="164"/>
      <c r="BS19" s="13" t="s">
        <v>6</v>
      </c>
    </row>
    <row r="20" spans="1:71" s="1" customFormat="1" ht="18.45" customHeight="1">
      <c r="B20" s="16"/>
      <c r="E20" s="21" t="s">
        <v>33</v>
      </c>
      <c r="AK20" s="23" t="s">
        <v>26</v>
      </c>
      <c r="AN20" s="21" t="s">
        <v>1</v>
      </c>
      <c r="AR20" s="16"/>
      <c r="BE20" s="164"/>
      <c r="BS20" s="13" t="s">
        <v>31</v>
      </c>
    </row>
    <row r="21" spans="1:71" s="1" customFormat="1" ht="6.9" customHeight="1">
      <c r="B21" s="16"/>
      <c r="AR21" s="16"/>
      <c r="BE21" s="164"/>
    </row>
    <row r="22" spans="1:71" s="1" customFormat="1" ht="12" customHeight="1">
      <c r="B22" s="16"/>
      <c r="D22" s="23" t="s">
        <v>34</v>
      </c>
      <c r="AR22" s="16"/>
      <c r="BE22" s="164"/>
    </row>
    <row r="23" spans="1:71" s="1" customFormat="1" ht="16.5" customHeight="1">
      <c r="B23" s="16"/>
      <c r="E23" s="188" t="s">
        <v>1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R23" s="16"/>
      <c r="BE23" s="164"/>
    </row>
    <row r="24" spans="1:71" s="1" customFormat="1" ht="6.9" customHeight="1">
      <c r="B24" s="16"/>
      <c r="AR24" s="16"/>
      <c r="BE24" s="164"/>
    </row>
    <row r="25" spans="1:71" s="1" customFormat="1" ht="6.9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64"/>
    </row>
    <row r="26" spans="1:71" s="2" customFormat="1" ht="25.95" customHeight="1">
      <c r="A26" s="28"/>
      <c r="B26" s="29"/>
      <c r="C26" s="28"/>
      <c r="D26" s="30" t="s">
        <v>35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166" t="e">
        <f>ROUND(AG94,2)</f>
        <v>#REF!</v>
      </c>
      <c r="AL26" s="167"/>
      <c r="AM26" s="167"/>
      <c r="AN26" s="167"/>
      <c r="AO26" s="167"/>
      <c r="AP26" s="28"/>
      <c r="AQ26" s="28"/>
      <c r="AR26" s="29"/>
      <c r="BE26" s="164"/>
    </row>
    <row r="27" spans="1:71" s="2" customFormat="1" ht="6.9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9"/>
      <c r="BE27" s="164"/>
    </row>
    <row r="28" spans="1:71" s="2" customFormat="1" ht="13.2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189" t="s">
        <v>36</v>
      </c>
      <c r="M28" s="189"/>
      <c r="N28" s="189"/>
      <c r="O28" s="189"/>
      <c r="P28" s="189"/>
      <c r="Q28" s="28"/>
      <c r="R28" s="28"/>
      <c r="S28" s="28"/>
      <c r="T28" s="28"/>
      <c r="U28" s="28"/>
      <c r="V28" s="28"/>
      <c r="W28" s="189" t="s">
        <v>37</v>
      </c>
      <c r="X28" s="189"/>
      <c r="Y28" s="189"/>
      <c r="Z28" s="189"/>
      <c r="AA28" s="189"/>
      <c r="AB28" s="189"/>
      <c r="AC28" s="189"/>
      <c r="AD28" s="189"/>
      <c r="AE28" s="189"/>
      <c r="AF28" s="28"/>
      <c r="AG28" s="28"/>
      <c r="AH28" s="28"/>
      <c r="AI28" s="28"/>
      <c r="AJ28" s="28"/>
      <c r="AK28" s="189" t="s">
        <v>38</v>
      </c>
      <c r="AL28" s="189"/>
      <c r="AM28" s="189"/>
      <c r="AN28" s="189"/>
      <c r="AO28" s="189"/>
      <c r="AP28" s="28"/>
      <c r="AQ28" s="28"/>
      <c r="AR28" s="29"/>
      <c r="BE28" s="164"/>
    </row>
    <row r="29" spans="1:71" s="3" customFormat="1" ht="14.4" customHeight="1">
      <c r="B29" s="32"/>
      <c r="D29" s="23" t="s">
        <v>39</v>
      </c>
      <c r="F29" s="23" t="s">
        <v>40</v>
      </c>
      <c r="L29" s="190">
        <v>0.2</v>
      </c>
      <c r="M29" s="169"/>
      <c r="N29" s="169"/>
      <c r="O29" s="169"/>
      <c r="P29" s="169"/>
      <c r="W29" s="168" t="e">
        <f>ROUND(AZ94, 2)</f>
        <v>#REF!</v>
      </c>
      <c r="X29" s="169"/>
      <c r="Y29" s="169"/>
      <c r="Z29" s="169"/>
      <c r="AA29" s="169"/>
      <c r="AB29" s="169"/>
      <c r="AC29" s="169"/>
      <c r="AD29" s="169"/>
      <c r="AE29" s="169"/>
      <c r="AK29" s="168" t="e">
        <f>ROUND(AV94, 2)</f>
        <v>#REF!</v>
      </c>
      <c r="AL29" s="169"/>
      <c r="AM29" s="169"/>
      <c r="AN29" s="169"/>
      <c r="AO29" s="169"/>
      <c r="AR29" s="32"/>
      <c r="BE29" s="165"/>
    </row>
    <row r="30" spans="1:71" s="3" customFormat="1" ht="14.4" customHeight="1">
      <c r="B30" s="32"/>
      <c r="F30" s="23" t="s">
        <v>41</v>
      </c>
      <c r="L30" s="190">
        <v>0.2</v>
      </c>
      <c r="M30" s="169"/>
      <c r="N30" s="169"/>
      <c r="O30" s="169"/>
      <c r="P30" s="169"/>
      <c r="W30" s="168" t="e">
        <f>ROUND(BA94, 2)</f>
        <v>#REF!</v>
      </c>
      <c r="X30" s="169"/>
      <c r="Y30" s="169"/>
      <c r="Z30" s="169"/>
      <c r="AA30" s="169"/>
      <c r="AB30" s="169"/>
      <c r="AC30" s="169"/>
      <c r="AD30" s="169"/>
      <c r="AE30" s="169"/>
      <c r="AK30" s="168" t="e">
        <f>ROUND(AW94, 2)</f>
        <v>#REF!</v>
      </c>
      <c r="AL30" s="169"/>
      <c r="AM30" s="169"/>
      <c r="AN30" s="169"/>
      <c r="AO30" s="169"/>
      <c r="AR30" s="32"/>
      <c r="BE30" s="165"/>
    </row>
    <row r="31" spans="1:71" s="3" customFormat="1" ht="14.4" hidden="1" customHeight="1">
      <c r="B31" s="32"/>
      <c r="F31" s="23" t="s">
        <v>42</v>
      </c>
      <c r="L31" s="190">
        <v>0.2</v>
      </c>
      <c r="M31" s="169"/>
      <c r="N31" s="169"/>
      <c r="O31" s="169"/>
      <c r="P31" s="169"/>
      <c r="W31" s="168" t="e">
        <f>ROUND(BB94, 2)</f>
        <v>#REF!</v>
      </c>
      <c r="X31" s="169"/>
      <c r="Y31" s="169"/>
      <c r="Z31" s="169"/>
      <c r="AA31" s="169"/>
      <c r="AB31" s="169"/>
      <c r="AC31" s="169"/>
      <c r="AD31" s="169"/>
      <c r="AE31" s="169"/>
      <c r="AK31" s="168">
        <v>0</v>
      </c>
      <c r="AL31" s="169"/>
      <c r="AM31" s="169"/>
      <c r="AN31" s="169"/>
      <c r="AO31" s="169"/>
      <c r="AR31" s="32"/>
      <c r="BE31" s="165"/>
    </row>
    <row r="32" spans="1:71" s="3" customFormat="1" ht="14.4" hidden="1" customHeight="1">
      <c r="B32" s="32"/>
      <c r="F32" s="23" t="s">
        <v>43</v>
      </c>
      <c r="L32" s="190">
        <v>0.2</v>
      </c>
      <c r="M32" s="169"/>
      <c r="N32" s="169"/>
      <c r="O32" s="169"/>
      <c r="P32" s="169"/>
      <c r="W32" s="168" t="e">
        <f>ROUND(BC94, 2)</f>
        <v>#REF!</v>
      </c>
      <c r="X32" s="169"/>
      <c r="Y32" s="169"/>
      <c r="Z32" s="169"/>
      <c r="AA32" s="169"/>
      <c r="AB32" s="169"/>
      <c r="AC32" s="169"/>
      <c r="AD32" s="169"/>
      <c r="AE32" s="169"/>
      <c r="AK32" s="168">
        <v>0</v>
      </c>
      <c r="AL32" s="169"/>
      <c r="AM32" s="169"/>
      <c r="AN32" s="169"/>
      <c r="AO32" s="169"/>
      <c r="AR32" s="32"/>
      <c r="BE32" s="165"/>
    </row>
    <row r="33" spans="1:57" s="3" customFormat="1" ht="14.4" hidden="1" customHeight="1">
      <c r="B33" s="32"/>
      <c r="F33" s="23" t="s">
        <v>44</v>
      </c>
      <c r="L33" s="190">
        <v>0</v>
      </c>
      <c r="M33" s="169"/>
      <c r="N33" s="169"/>
      <c r="O33" s="169"/>
      <c r="P33" s="169"/>
      <c r="W33" s="168" t="e">
        <f>ROUND(BD94, 2)</f>
        <v>#REF!</v>
      </c>
      <c r="X33" s="169"/>
      <c r="Y33" s="169"/>
      <c r="Z33" s="169"/>
      <c r="AA33" s="169"/>
      <c r="AB33" s="169"/>
      <c r="AC33" s="169"/>
      <c r="AD33" s="169"/>
      <c r="AE33" s="169"/>
      <c r="AK33" s="168">
        <v>0</v>
      </c>
      <c r="AL33" s="169"/>
      <c r="AM33" s="169"/>
      <c r="AN33" s="169"/>
      <c r="AO33" s="169"/>
      <c r="AR33" s="32"/>
      <c r="BE33" s="165"/>
    </row>
    <row r="34" spans="1:57" s="2" customFormat="1" ht="6.9" customHeight="1">
      <c r="A34" s="28"/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9"/>
      <c r="BE34" s="164"/>
    </row>
    <row r="35" spans="1:57" s="2" customFormat="1" ht="25.95" customHeight="1">
      <c r="A35" s="28"/>
      <c r="B35" s="29"/>
      <c r="C35" s="33"/>
      <c r="D35" s="34" t="s">
        <v>45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46</v>
      </c>
      <c r="U35" s="35"/>
      <c r="V35" s="35"/>
      <c r="W35" s="35"/>
      <c r="X35" s="201" t="s">
        <v>47</v>
      </c>
      <c r="Y35" s="171"/>
      <c r="Z35" s="171"/>
      <c r="AA35" s="171"/>
      <c r="AB35" s="171"/>
      <c r="AC35" s="35"/>
      <c r="AD35" s="35"/>
      <c r="AE35" s="35"/>
      <c r="AF35" s="35"/>
      <c r="AG35" s="35"/>
      <c r="AH35" s="35"/>
      <c r="AI35" s="35"/>
      <c r="AJ35" s="35"/>
      <c r="AK35" s="170" t="e">
        <f>SUM(AK26:AK33)</f>
        <v>#REF!</v>
      </c>
      <c r="AL35" s="171"/>
      <c r="AM35" s="171"/>
      <c r="AN35" s="171"/>
      <c r="AO35" s="172"/>
      <c r="AP35" s="33"/>
      <c r="AQ35" s="33"/>
      <c r="AR35" s="29"/>
      <c r="BE35" s="28"/>
    </row>
    <row r="36" spans="1:57" s="2" customFormat="1" ht="6.9" customHeight="1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9"/>
      <c r="BE36" s="28"/>
    </row>
    <row r="37" spans="1:57" s="2" customFormat="1" ht="14.4" customHeight="1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E37" s="28"/>
    </row>
    <row r="38" spans="1:57" s="1" customFormat="1" ht="14.4" customHeight="1">
      <c r="B38" s="16"/>
      <c r="AR38" s="16"/>
    </row>
    <row r="39" spans="1:57" s="1" customFormat="1" ht="14.4" customHeight="1">
      <c r="B39" s="16"/>
      <c r="AR39" s="16"/>
    </row>
    <row r="40" spans="1:57" s="1" customFormat="1" ht="14.4" customHeight="1">
      <c r="B40" s="16"/>
      <c r="AR40" s="16"/>
    </row>
    <row r="41" spans="1:57" s="1" customFormat="1" ht="14.4" customHeight="1">
      <c r="B41" s="16"/>
      <c r="AR41" s="16"/>
    </row>
    <row r="42" spans="1:57" s="1" customFormat="1" ht="14.4" customHeight="1">
      <c r="B42" s="16"/>
      <c r="AR42" s="16"/>
    </row>
    <row r="43" spans="1:57" s="1" customFormat="1" ht="14.4" customHeight="1">
      <c r="B43" s="16"/>
      <c r="AR43" s="16"/>
    </row>
    <row r="44" spans="1:57" s="1" customFormat="1" ht="14.4" customHeight="1">
      <c r="B44" s="16"/>
      <c r="AR44" s="16"/>
    </row>
    <row r="45" spans="1:57" s="1" customFormat="1" ht="14.4" customHeight="1">
      <c r="B45" s="16"/>
      <c r="AR45" s="16"/>
    </row>
    <row r="46" spans="1:57" s="1" customFormat="1" ht="14.4" customHeight="1">
      <c r="B46" s="16"/>
      <c r="AR46" s="16"/>
    </row>
    <row r="47" spans="1:57" s="1" customFormat="1" ht="14.4" customHeight="1">
      <c r="B47" s="16"/>
      <c r="AR47" s="16"/>
    </row>
    <row r="48" spans="1:57" s="1" customFormat="1" ht="14.4" customHeight="1">
      <c r="B48" s="16"/>
      <c r="AR48" s="16"/>
    </row>
    <row r="49" spans="1:57" s="2" customFormat="1" ht="14.4" customHeight="1">
      <c r="B49" s="37"/>
      <c r="D49" s="38" t="s">
        <v>48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49</v>
      </c>
      <c r="AI49" s="39"/>
      <c r="AJ49" s="39"/>
      <c r="AK49" s="39"/>
      <c r="AL49" s="39"/>
      <c r="AM49" s="39"/>
      <c r="AN49" s="39"/>
      <c r="AO49" s="39"/>
      <c r="AR49" s="37"/>
    </row>
    <row r="50" spans="1:57">
      <c r="B50" s="16"/>
      <c r="AR50" s="16"/>
    </row>
    <row r="51" spans="1:57">
      <c r="B51" s="16"/>
      <c r="AR51" s="16"/>
    </row>
    <row r="52" spans="1:57">
      <c r="B52" s="16"/>
      <c r="AR52" s="16"/>
    </row>
    <row r="53" spans="1:57">
      <c r="B53" s="16"/>
      <c r="AR53" s="16"/>
    </row>
    <row r="54" spans="1:57">
      <c r="B54" s="16"/>
      <c r="AR54" s="16"/>
    </row>
    <row r="55" spans="1:57">
      <c r="B55" s="16"/>
      <c r="AR55" s="16"/>
    </row>
    <row r="56" spans="1:57">
      <c r="B56" s="16"/>
      <c r="AR56" s="16"/>
    </row>
    <row r="57" spans="1:57">
      <c r="B57" s="16"/>
      <c r="AR57" s="16"/>
    </row>
    <row r="58" spans="1:57">
      <c r="B58" s="16"/>
      <c r="AR58" s="16"/>
    </row>
    <row r="59" spans="1:57">
      <c r="B59" s="16"/>
      <c r="AR59" s="16"/>
    </row>
    <row r="60" spans="1:57" s="2" customFormat="1" ht="13.2">
      <c r="A60" s="28"/>
      <c r="B60" s="29"/>
      <c r="C60" s="28"/>
      <c r="D60" s="40" t="s">
        <v>50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0" t="s">
        <v>51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0" t="s">
        <v>50</v>
      </c>
      <c r="AI60" s="31"/>
      <c r="AJ60" s="31"/>
      <c r="AK60" s="31"/>
      <c r="AL60" s="31"/>
      <c r="AM60" s="40" t="s">
        <v>51</v>
      </c>
      <c r="AN60" s="31"/>
      <c r="AO60" s="31"/>
      <c r="AP60" s="28"/>
      <c r="AQ60" s="28"/>
      <c r="AR60" s="29"/>
      <c r="BE60" s="28"/>
    </row>
    <row r="61" spans="1:57">
      <c r="B61" s="16"/>
      <c r="AR61" s="16"/>
    </row>
    <row r="62" spans="1:57">
      <c r="B62" s="16"/>
      <c r="AR62" s="16"/>
    </row>
    <row r="63" spans="1:57">
      <c r="B63" s="16"/>
      <c r="AR63" s="16"/>
    </row>
    <row r="64" spans="1:57" s="2" customFormat="1" ht="13.2">
      <c r="A64" s="28"/>
      <c r="B64" s="29"/>
      <c r="C64" s="28"/>
      <c r="D64" s="38" t="s">
        <v>52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38" t="s">
        <v>53</v>
      </c>
      <c r="AI64" s="41"/>
      <c r="AJ64" s="41"/>
      <c r="AK64" s="41"/>
      <c r="AL64" s="41"/>
      <c r="AM64" s="41"/>
      <c r="AN64" s="41"/>
      <c r="AO64" s="41"/>
      <c r="AP64" s="28"/>
      <c r="AQ64" s="28"/>
      <c r="AR64" s="29"/>
      <c r="BE64" s="28"/>
    </row>
    <row r="65" spans="1:57">
      <c r="B65" s="16"/>
      <c r="AR65" s="16"/>
    </row>
    <row r="66" spans="1:57">
      <c r="B66" s="16"/>
      <c r="AR66" s="16"/>
    </row>
    <row r="67" spans="1:57">
      <c r="B67" s="16"/>
      <c r="AR67" s="16"/>
    </row>
    <row r="68" spans="1:57">
      <c r="B68" s="16"/>
      <c r="AR68" s="16"/>
    </row>
    <row r="69" spans="1:57">
      <c r="B69" s="16"/>
      <c r="AR69" s="16"/>
    </row>
    <row r="70" spans="1:57">
      <c r="B70" s="16"/>
      <c r="AR70" s="16"/>
    </row>
    <row r="71" spans="1:57">
      <c r="B71" s="16"/>
      <c r="AR71" s="16"/>
    </row>
    <row r="72" spans="1:57">
      <c r="B72" s="16"/>
      <c r="AR72" s="16"/>
    </row>
    <row r="73" spans="1:57">
      <c r="B73" s="16"/>
      <c r="AR73" s="16"/>
    </row>
    <row r="74" spans="1:57">
      <c r="B74" s="16"/>
      <c r="AR74" s="16"/>
    </row>
    <row r="75" spans="1:57" s="2" customFormat="1" ht="13.2">
      <c r="A75" s="28"/>
      <c r="B75" s="29"/>
      <c r="C75" s="28"/>
      <c r="D75" s="40" t="s">
        <v>50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0" t="s">
        <v>51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0" t="s">
        <v>50</v>
      </c>
      <c r="AI75" s="31"/>
      <c r="AJ75" s="31"/>
      <c r="AK75" s="31"/>
      <c r="AL75" s="31"/>
      <c r="AM75" s="40" t="s">
        <v>51</v>
      </c>
      <c r="AN75" s="31"/>
      <c r="AO75" s="31"/>
      <c r="AP75" s="28"/>
      <c r="AQ75" s="28"/>
      <c r="AR75" s="29"/>
      <c r="BE75" s="28"/>
    </row>
    <row r="76" spans="1:57" s="2" customFormat="1">
      <c r="A76" s="28"/>
      <c r="B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9"/>
      <c r="BE76" s="28"/>
    </row>
    <row r="77" spans="1:57" s="2" customFormat="1" ht="6.9" customHeight="1">
      <c r="A77" s="28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9"/>
      <c r="BE77" s="28"/>
    </row>
    <row r="81" spans="1:91" s="2" customFormat="1" ht="6.9" customHeight="1">
      <c r="A81" s="28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9"/>
      <c r="BE81" s="28"/>
    </row>
    <row r="82" spans="1:91" s="2" customFormat="1" ht="24.9" customHeight="1">
      <c r="A82" s="28"/>
      <c r="B82" s="29"/>
      <c r="C82" s="17" t="s">
        <v>54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9"/>
      <c r="BE82" s="28"/>
    </row>
    <row r="83" spans="1:91" s="2" customFormat="1" ht="6.9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9"/>
      <c r="BE83" s="28"/>
    </row>
    <row r="84" spans="1:91" s="4" customFormat="1" ht="12" customHeight="1">
      <c r="B84" s="46"/>
      <c r="C84" s="23" t="s">
        <v>12</v>
      </c>
      <c r="L84" s="4" t="str">
        <f>K5</f>
        <v>190808</v>
      </c>
      <c r="AR84" s="46"/>
    </row>
    <row r="85" spans="1:91" s="5" customFormat="1" ht="36.9" customHeight="1">
      <c r="B85" s="47"/>
      <c r="C85" s="48" t="s">
        <v>15</v>
      </c>
      <c r="L85" s="177" t="str">
        <f>K6</f>
        <v>Stavebné úpravy amfiteátra v Ľubotíne</v>
      </c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178"/>
      <c r="AR85" s="47"/>
    </row>
    <row r="86" spans="1:91" s="2" customFormat="1" ht="6.9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9"/>
      <c r="BE86" s="28"/>
    </row>
    <row r="87" spans="1:91" s="2" customFormat="1" ht="12" customHeight="1">
      <c r="A87" s="28"/>
      <c r="B87" s="29"/>
      <c r="C87" s="23" t="s">
        <v>19</v>
      </c>
      <c r="D87" s="28"/>
      <c r="E87" s="28"/>
      <c r="F87" s="28"/>
      <c r="G87" s="28"/>
      <c r="H87" s="28"/>
      <c r="I87" s="28"/>
      <c r="J87" s="28"/>
      <c r="K87" s="28"/>
      <c r="L87" s="49" t="str">
        <f>IF(K8="","",K8)</f>
        <v>Ľubotín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3" t="s">
        <v>21</v>
      </c>
      <c r="AJ87" s="28"/>
      <c r="AK87" s="28"/>
      <c r="AL87" s="28"/>
      <c r="AM87" s="179" t="str">
        <f>IF(AN8= "","",AN8)</f>
        <v>8. 8. 2019</v>
      </c>
      <c r="AN87" s="179"/>
      <c r="AO87" s="28"/>
      <c r="AP87" s="28"/>
      <c r="AQ87" s="28"/>
      <c r="AR87" s="29"/>
      <c r="BE87" s="28"/>
    </row>
    <row r="88" spans="1:91" s="2" customFormat="1" ht="6.9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E88" s="28"/>
    </row>
    <row r="89" spans="1:91" s="2" customFormat="1" ht="43.2" customHeight="1">
      <c r="A89" s="28"/>
      <c r="B89" s="29"/>
      <c r="C89" s="23" t="s">
        <v>23</v>
      </c>
      <c r="D89" s="28"/>
      <c r="E89" s="28"/>
      <c r="F89" s="28"/>
      <c r="G89" s="28"/>
      <c r="H89" s="28"/>
      <c r="I89" s="28"/>
      <c r="J89" s="28"/>
      <c r="K89" s="28"/>
      <c r="L89" s="4" t="str">
        <f>IF(E11= "","",E11)</f>
        <v>Obec Ľubotín, Na rovni 302/12, 065 41 Ľubotín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3" t="s">
        <v>29</v>
      </c>
      <c r="AJ89" s="28"/>
      <c r="AK89" s="28"/>
      <c r="AL89" s="28"/>
      <c r="AM89" s="175" t="str">
        <f>IF(E17="","",E17)</f>
        <v>STAVARCH, s.r.o., 17.novembra 1363/9, 064 01 SL</v>
      </c>
      <c r="AN89" s="176"/>
      <c r="AO89" s="176"/>
      <c r="AP89" s="176"/>
      <c r="AQ89" s="28"/>
      <c r="AR89" s="29"/>
      <c r="AS89" s="180" t="s">
        <v>55</v>
      </c>
      <c r="AT89" s="181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28"/>
    </row>
    <row r="90" spans="1:91" s="2" customFormat="1" ht="15.15" customHeight="1">
      <c r="A90" s="28"/>
      <c r="B90" s="29"/>
      <c r="C90" s="23" t="s">
        <v>27</v>
      </c>
      <c r="D90" s="28"/>
      <c r="E90" s="28"/>
      <c r="F90" s="28"/>
      <c r="G90" s="28"/>
      <c r="H90" s="28"/>
      <c r="I90" s="28"/>
      <c r="J90" s="28"/>
      <c r="K90" s="28"/>
      <c r="L90" s="4" t="str">
        <f>IF(E14= "Vyplň údaj","",E14)</f>
        <v/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3" t="s">
        <v>32</v>
      </c>
      <c r="AJ90" s="28"/>
      <c r="AK90" s="28"/>
      <c r="AL90" s="28"/>
      <c r="AM90" s="175" t="str">
        <f>IF(E20="","",E20)</f>
        <v xml:space="preserve"> </v>
      </c>
      <c r="AN90" s="176"/>
      <c r="AO90" s="176"/>
      <c r="AP90" s="176"/>
      <c r="AQ90" s="28"/>
      <c r="AR90" s="29"/>
      <c r="AS90" s="182"/>
      <c r="AT90" s="183"/>
      <c r="AU90" s="53"/>
      <c r="AV90" s="53"/>
      <c r="AW90" s="53"/>
      <c r="AX90" s="53"/>
      <c r="AY90" s="53"/>
      <c r="AZ90" s="53"/>
      <c r="BA90" s="53"/>
      <c r="BB90" s="53"/>
      <c r="BC90" s="53"/>
      <c r="BD90" s="54"/>
      <c r="BE90" s="28"/>
    </row>
    <row r="91" spans="1:91" s="2" customFormat="1" ht="10.95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9"/>
      <c r="AS91" s="182"/>
      <c r="AT91" s="183"/>
      <c r="AU91" s="53"/>
      <c r="AV91" s="53"/>
      <c r="AW91" s="53"/>
      <c r="AX91" s="53"/>
      <c r="AY91" s="53"/>
      <c r="AZ91" s="53"/>
      <c r="BA91" s="53"/>
      <c r="BB91" s="53"/>
      <c r="BC91" s="53"/>
      <c r="BD91" s="54"/>
      <c r="BE91" s="28"/>
    </row>
    <row r="92" spans="1:91" s="2" customFormat="1" ht="29.25" customHeight="1">
      <c r="A92" s="28"/>
      <c r="B92" s="29"/>
      <c r="C92" s="200" t="s">
        <v>56</v>
      </c>
      <c r="D92" s="192"/>
      <c r="E92" s="192"/>
      <c r="F92" s="192"/>
      <c r="G92" s="192"/>
      <c r="H92" s="55"/>
      <c r="I92" s="193" t="s">
        <v>57</v>
      </c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191" t="s">
        <v>58</v>
      </c>
      <c r="AH92" s="192"/>
      <c r="AI92" s="192"/>
      <c r="AJ92" s="192"/>
      <c r="AK92" s="192"/>
      <c r="AL92" s="192"/>
      <c r="AM92" s="192"/>
      <c r="AN92" s="193" t="s">
        <v>59</v>
      </c>
      <c r="AO92" s="192"/>
      <c r="AP92" s="194"/>
      <c r="AQ92" s="56" t="s">
        <v>60</v>
      </c>
      <c r="AR92" s="29"/>
      <c r="AS92" s="57" t="s">
        <v>61</v>
      </c>
      <c r="AT92" s="58" t="s">
        <v>62</v>
      </c>
      <c r="AU92" s="58" t="s">
        <v>63</v>
      </c>
      <c r="AV92" s="58" t="s">
        <v>64</v>
      </c>
      <c r="AW92" s="58" t="s">
        <v>65</v>
      </c>
      <c r="AX92" s="58" t="s">
        <v>66</v>
      </c>
      <c r="AY92" s="58" t="s">
        <v>67</v>
      </c>
      <c r="AZ92" s="58" t="s">
        <v>68</v>
      </c>
      <c r="BA92" s="58" t="s">
        <v>69</v>
      </c>
      <c r="BB92" s="58" t="s">
        <v>70</v>
      </c>
      <c r="BC92" s="58" t="s">
        <v>71</v>
      </c>
      <c r="BD92" s="59" t="s">
        <v>72</v>
      </c>
      <c r="BE92" s="28"/>
    </row>
    <row r="93" spans="1:91" s="2" customFormat="1" ht="10.95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60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2"/>
      <c r="BE93" s="28"/>
    </row>
    <row r="94" spans="1:91" s="6" customFormat="1" ht="32.4" customHeight="1">
      <c r="B94" s="63"/>
      <c r="C94" s="64" t="s">
        <v>73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198" t="e">
        <f>ROUND(AG95,2)</f>
        <v>#REF!</v>
      </c>
      <c r="AH94" s="198"/>
      <c r="AI94" s="198"/>
      <c r="AJ94" s="198"/>
      <c r="AK94" s="198"/>
      <c r="AL94" s="198"/>
      <c r="AM94" s="198"/>
      <c r="AN94" s="199" t="e">
        <f>SUM(AG94,AT94)</f>
        <v>#REF!</v>
      </c>
      <c r="AO94" s="199"/>
      <c r="AP94" s="199"/>
      <c r="AQ94" s="67" t="s">
        <v>1</v>
      </c>
      <c r="AR94" s="63"/>
      <c r="AS94" s="68">
        <f>ROUND(AS95,2)</f>
        <v>0</v>
      </c>
      <c r="AT94" s="69" t="e">
        <f>ROUND(SUM(AV94:AW94),2)</f>
        <v>#REF!</v>
      </c>
      <c r="AU94" s="70">
        <f>ROUND(AU95,5)</f>
        <v>0</v>
      </c>
      <c r="AV94" s="69" t="e">
        <f>ROUND(AZ94*L29,2)</f>
        <v>#REF!</v>
      </c>
      <c r="AW94" s="69" t="e">
        <f>ROUND(BA94*L30,2)</f>
        <v>#REF!</v>
      </c>
      <c r="AX94" s="69" t="e">
        <f>ROUND(BB94*L29,2)</f>
        <v>#REF!</v>
      </c>
      <c r="AY94" s="69" t="e">
        <f>ROUND(BC94*L30,2)</f>
        <v>#REF!</v>
      </c>
      <c r="AZ94" s="69" t="e">
        <f>ROUND(AZ95,2)</f>
        <v>#REF!</v>
      </c>
      <c r="BA94" s="69" t="e">
        <f>ROUND(BA95,2)</f>
        <v>#REF!</v>
      </c>
      <c r="BB94" s="69" t="e">
        <f>ROUND(BB95,2)</f>
        <v>#REF!</v>
      </c>
      <c r="BC94" s="69" t="e">
        <f>ROUND(BC95,2)</f>
        <v>#REF!</v>
      </c>
      <c r="BD94" s="71" t="e">
        <f>ROUND(BD95,2)</f>
        <v>#REF!</v>
      </c>
      <c r="BS94" s="72" t="s">
        <v>74</v>
      </c>
      <c r="BT94" s="72" t="s">
        <v>75</v>
      </c>
      <c r="BU94" s="73" t="s">
        <v>76</v>
      </c>
      <c r="BV94" s="72" t="s">
        <v>77</v>
      </c>
      <c r="BW94" s="72" t="s">
        <v>4</v>
      </c>
      <c r="BX94" s="72" t="s">
        <v>78</v>
      </c>
      <c r="CL94" s="72" t="s">
        <v>1</v>
      </c>
    </row>
    <row r="95" spans="1:91" s="7" customFormat="1" ht="16.5" customHeight="1">
      <c r="A95" s="74" t="s">
        <v>79</v>
      </c>
      <c r="B95" s="75"/>
      <c r="C95" s="76"/>
      <c r="D95" s="197" t="s">
        <v>80</v>
      </c>
      <c r="E95" s="197"/>
      <c r="F95" s="197"/>
      <c r="G95" s="197"/>
      <c r="H95" s="197"/>
      <c r="I95" s="77"/>
      <c r="J95" s="197" t="s">
        <v>81</v>
      </c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5" t="e">
        <f>'01 - Stavebná časť'!#REF!</f>
        <v>#REF!</v>
      </c>
      <c r="AH95" s="196"/>
      <c r="AI95" s="196"/>
      <c r="AJ95" s="196"/>
      <c r="AK95" s="196"/>
      <c r="AL95" s="196"/>
      <c r="AM95" s="196"/>
      <c r="AN95" s="195" t="e">
        <f>SUM(AG95,AT95)</f>
        <v>#REF!</v>
      </c>
      <c r="AO95" s="196"/>
      <c r="AP95" s="196"/>
      <c r="AQ95" s="78" t="s">
        <v>82</v>
      </c>
      <c r="AR95" s="75"/>
      <c r="AS95" s="79">
        <v>0</v>
      </c>
      <c r="AT95" s="80" t="e">
        <f>ROUND(SUM(AV95:AW95),2)</f>
        <v>#REF!</v>
      </c>
      <c r="AU95" s="81">
        <f>'01 - Stavebná časť'!P52</f>
        <v>0</v>
      </c>
      <c r="AV95" s="80" t="e">
        <f>'01 - Stavebná časť'!#REF!</f>
        <v>#REF!</v>
      </c>
      <c r="AW95" s="80" t="e">
        <f>'01 - Stavebná časť'!#REF!</f>
        <v>#REF!</v>
      </c>
      <c r="AX95" s="80" t="e">
        <f>'01 - Stavebná časť'!#REF!</f>
        <v>#REF!</v>
      </c>
      <c r="AY95" s="80" t="e">
        <f>'01 - Stavebná časť'!#REF!</f>
        <v>#REF!</v>
      </c>
      <c r="AZ95" s="80" t="e">
        <f>'01 - Stavebná časť'!#REF!</f>
        <v>#REF!</v>
      </c>
      <c r="BA95" s="80" t="e">
        <f>'01 - Stavebná časť'!#REF!</f>
        <v>#REF!</v>
      </c>
      <c r="BB95" s="80" t="e">
        <f>'01 - Stavebná časť'!#REF!</f>
        <v>#REF!</v>
      </c>
      <c r="BC95" s="80" t="e">
        <f>'01 - Stavebná časť'!#REF!</f>
        <v>#REF!</v>
      </c>
      <c r="BD95" s="82" t="e">
        <f>'01 - Stavebná časť'!#REF!</f>
        <v>#REF!</v>
      </c>
      <c r="BT95" s="83" t="s">
        <v>83</v>
      </c>
      <c r="BV95" s="83" t="s">
        <v>77</v>
      </c>
      <c r="BW95" s="83" t="s">
        <v>84</v>
      </c>
      <c r="BX95" s="83" t="s">
        <v>4</v>
      </c>
      <c r="CL95" s="83" t="s">
        <v>1</v>
      </c>
      <c r="CM95" s="83" t="s">
        <v>75</v>
      </c>
    </row>
    <row r="96" spans="1:91" s="2" customFormat="1" ht="30" customHeight="1">
      <c r="A96" s="28"/>
      <c r="B96" s="29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9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</row>
    <row r="97" spans="1:57" s="2" customFormat="1" ht="6.9" customHeight="1">
      <c r="A97" s="28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29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</row>
  </sheetData>
  <mergeCells count="42">
    <mergeCell ref="L30:P30"/>
    <mergeCell ref="L31:P31"/>
    <mergeCell ref="L32:P32"/>
    <mergeCell ref="L33:P33"/>
    <mergeCell ref="C92:G92"/>
    <mergeCell ref="I92:AF92"/>
    <mergeCell ref="X35:AB35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K35:AO35"/>
    <mergeCell ref="AR2:BE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01 - Stavebná časť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M130"/>
  <sheetViews>
    <sheetView showGridLines="0" tabSelected="1" topLeftCell="A2" workbookViewId="0">
      <selection activeCell="X44" sqref="X44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84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3" spans="1:31" s="2" customFormat="1" ht="6.9" hidden="1" customHeight="1">
      <c r="A3" s="28"/>
      <c r="B3" s="44"/>
      <c r="C3" s="45"/>
      <c r="D3" s="45"/>
      <c r="E3" s="45"/>
      <c r="F3" s="45"/>
      <c r="G3" s="45"/>
      <c r="H3" s="45"/>
      <c r="I3" s="89"/>
      <c r="J3" s="45"/>
      <c r="K3" s="45"/>
      <c r="L3" s="37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s="2" customFormat="1" ht="24.9" hidden="1" customHeight="1">
      <c r="A4" s="28"/>
      <c r="B4" s="29"/>
      <c r="C4" s="17" t="s">
        <v>86</v>
      </c>
      <c r="D4" s="28"/>
      <c r="E4" s="28"/>
      <c r="F4" s="28"/>
      <c r="G4" s="28"/>
      <c r="H4" s="28"/>
      <c r="I4" s="85"/>
      <c r="J4" s="28"/>
      <c r="K4" s="28"/>
      <c r="L4" s="37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31" s="2" customFormat="1" ht="6.9" hidden="1" customHeight="1">
      <c r="A5" s="28"/>
      <c r="B5" s="29"/>
      <c r="C5" s="28"/>
      <c r="D5" s="28"/>
      <c r="E5" s="28"/>
      <c r="F5" s="28"/>
      <c r="G5" s="28"/>
      <c r="H5" s="28"/>
      <c r="I5" s="85"/>
      <c r="J5" s="28"/>
      <c r="K5" s="28"/>
      <c r="L5" s="37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31" s="2" customFormat="1" ht="12" hidden="1" customHeight="1">
      <c r="A6" s="28"/>
      <c r="B6" s="29"/>
      <c r="C6" s="23" t="s">
        <v>15</v>
      </c>
      <c r="D6" s="28"/>
      <c r="E6" s="28"/>
      <c r="F6" s="28"/>
      <c r="G6" s="28"/>
      <c r="H6" s="28"/>
      <c r="I6" s="85"/>
      <c r="J6" s="28"/>
      <c r="K6" s="28"/>
      <c r="L6" s="37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s="2" customFormat="1" ht="16.5" hidden="1" customHeight="1">
      <c r="A7" s="28"/>
      <c r="B7" s="29"/>
      <c r="C7" s="28"/>
      <c r="D7" s="28"/>
      <c r="E7" s="203" t="e">
        <f>#REF!</f>
        <v>#REF!</v>
      </c>
      <c r="F7" s="204"/>
      <c r="G7" s="204"/>
      <c r="H7" s="204"/>
      <c r="I7" s="85"/>
      <c r="J7" s="28"/>
      <c r="K7" s="28"/>
      <c r="L7" s="37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1" s="2" customFormat="1" ht="12" hidden="1" customHeight="1">
      <c r="A8" s="28"/>
      <c r="B8" s="29"/>
      <c r="C8" s="23" t="s">
        <v>85</v>
      </c>
      <c r="D8" s="28"/>
      <c r="E8" s="28"/>
      <c r="F8" s="28"/>
      <c r="G8" s="28"/>
      <c r="H8" s="28"/>
      <c r="I8" s="85"/>
      <c r="J8" s="28"/>
      <c r="K8" s="28"/>
      <c r="L8" s="37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1" s="2" customFormat="1" ht="16.5" hidden="1" customHeight="1">
      <c r="A9" s="28"/>
      <c r="B9" s="29"/>
      <c r="C9" s="28"/>
      <c r="D9" s="28"/>
      <c r="E9" s="177" t="e">
        <f>#REF!</f>
        <v>#REF!</v>
      </c>
      <c r="F9" s="202"/>
      <c r="G9" s="202"/>
      <c r="H9" s="202"/>
      <c r="I9" s="85"/>
      <c r="J9" s="28"/>
      <c r="K9" s="28"/>
      <c r="L9" s="37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s="2" customFormat="1" ht="6.9" hidden="1" customHeight="1">
      <c r="A10" s="28"/>
      <c r="B10" s="29"/>
      <c r="C10" s="28"/>
      <c r="D10" s="28"/>
      <c r="E10" s="28"/>
      <c r="F10" s="28"/>
      <c r="G10" s="28"/>
      <c r="H10" s="28"/>
      <c r="I10" s="85"/>
      <c r="J10" s="28"/>
      <c r="K10" s="28"/>
      <c r="L10" s="37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s="2" customFormat="1" ht="12" hidden="1" customHeight="1">
      <c r="A11" s="28"/>
      <c r="B11" s="29"/>
      <c r="C11" s="23" t="s">
        <v>19</v>
      </c>
      <c r="D11" s="28"/>
      <c r="E11" s="28"/>
      <c r="F11" s="21" t="e">
        <f>#REF!</f>
        <v>#REF!</v>
      </c>
      <c r="G11" s="28"/>
      <c r="H11" s="28"/>
      <c r="I11" s="86" t="s">
        <v>21</v>
      </c>
      <c r="J11" s="50" t="e">
        <f>IF(#REF!="","",#REF!)</f>
        <v>#REF!</v>
      </c>
      <c r="K11" s="28"/>
      <c r="L11" s="3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s="2" customFormat="1" ht="6.9" hidden="1" customHeight="1">
      <c r="A12" s="28"/>
      <c r="B12" s="29"/>
      <c r="C12" s="28"/>
      <c r="D12" s="28"/>
      <c r="E12" s="28"/>
      <c r="F12" s="28"/>
      <c r="G12" s="28"/>
      <c r="H12" s="28"/>
      <c r="I12" s="85"/>
      <c r="J12" s="28"/>
      <c r="K12" s="28"/>
      <c r="L12" s="37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s="2" customFormat="1" ht="43.2" hidden="1" customHeight="1">
      <c r="A13" s="28"/>
      <c r="B13" s="29"/>
      <c r="C13" s="23" t="s">
        <v>23</v>
      </c>
      <c r="D13" s="28"/>
      <c r="E13" s="28"/>
      <c r="F13" s="21" t="e">
        <f>#REF!</f>
        <v>#REF!</v>
      </c>
      <c r="G13" s="28"/>
      <c r="H13" s="28"/>
      <c r="I13" s="86" t="s">
        <v>29</v>
      </c>
      <c r="J13" s="26" t="e">
        <f>#REF!</f>
        <v>#REF!</v>
      </c>
      <c r="K13" s="28"/>
      <c r="L13" s="37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31" s="2" customFormat="1" ht="15.15" hidden="1" customHeight="1">
      <c r="A14" s="28"/>
      <c r="B14" s="29"/>
      <c r="C14" s="23" t="s">
        <v>27</v>
      </c>
      <c r="D14" s="28"/>
      <c r="E14" s="28"/>
      <c r="F14" s="21" t="e">
        <f>IF(#REF!="","",#REF!)</f>
        <v>#REF!</v>
      </c>
      <c r="G14" s="28"/>
      <c r="H14" s="28"/>
      <c r="I14" s="86" t="s">
        <v>32</v>
      </c>
      <c r="J14" s="26" t="e">
        <f>#REF!</f>
        <v>#REF!</v>
      </c>
      <c r="K14" s="28"/>
      <c r="L14" s="37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31" s="2" customFormat="1" ht="10.35" hidden="1" customHeight="1">
      <c r="A15" s="28"/>
      <c r="B15" s="29"/>
      <c r="C15" s="28"/>
      <c r="D15" s="28"/>
      <c r="E15" s="28"/>
      <c r="F15" s="28"/>
      <c r="G15" s="28"/>
      <c r="H15" s="28"/>
      <c r="I15" s="85"/>
      <c r="J15" s="28"/>
      <c r="K15" s="28"/>
      <c r="L15" s="37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31" s="2" customFormat="1" ht="29.25" hidden="1" customHeight="1">
      <c r="A16" s="28"/>
      <c r="B16" s="29"/>
      <c r="C16" s="90" t="s">
        <v>87</v>
      </c>
      <c r="D16" s="87"/>
      <c r="E16" s="87"/>
      <c r="F16" s="87"/>
      <c r="G16" s="87"/>
      <c r="H16" s="87"/>
      <c r="I16" s="91"/>
      <c r="J16" s="92" t="s">
        <v>88</v>
      </c>
      <c r="K16" s="87"/>
      <c r="L16" s="37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47" s="2" customFormat="1" ht="10.35" hidden="1" customHeight="1">
      <c r="A17" s="28"/>
      <c r="B17" s="29"/>
      <c r="C17" s="28"/>
      <c r="D17" s="28"/>
      <c r="E17" s="28"/>
      <c r="F17" s="28"/>
      <c r="G17" s="28"/>
      <c r="H17" s="28"/>
      <c r="I17" s="85"/>
      <c r="J17" s="28"/>
      <c r="K17" s="28"/>
      <c r="L17" s="37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47" s="2" customFormat="1" ht="22.95" hidden="1" customHeight="1">
      <c r="A18" s="28"/>
      <c r="B18" s="29"/>
      <c r="C18" s="93" t="s">
        <v>89</v>
      </c>
      <c r="D18" s="28"/>
      <c r="E18" s="28"/>
      <c r="F18" s="28"/>
      <c r="G18" s="28"/>
      <c r="H18" s="28"/>
      <c r="I18" s="85"/>
      <c r="J18" s="66">
        <f>J52</f>
        <v>0</v>
      </c>
      <c r="K18" s="28"/>
      <c r="L18" s="37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U18" s="13" t="s">
        <v>90</v>
      </c>
    </row>
    <row r="19" spans="1:47" s="8" customFormat="1" ht="24.9" hidden="1" customHeight="1">
      <c r="B19" s="94"/>
      <c r="D19" s="95" t="s">
        <v>91</v>
      </c>
      <c r="E19" s="96"/>
      <c r="F19" s="96"/>
      <c r="G19" s="96"/>
      <c r="H19" s="96"/>
      <c r="I19" s="97"/>
      <c r="J19" s="98">
        <f>J53</f>
        <v>0</v>
      </c>
      <c r="L19" s="94"/>
    </row>
    <row r="20" spans="1:47" s="9" customFormat="1" ht="19.95" hidden="1" customHeight="1">
      <c r="B20" s="99"/>
      <c r="D20" s="100" t="s">
        <v>92</v>
      </c>
      <c r="E20" s="101"/>
      <c r="F20" s="101"/>
      <c r="G20" s="101"/>
      <c r="H20" s="101"/>
      <c r="I20" s="102"/>
      <c r="J20" s="103">
        <f>J54</f>
        <v>0</v>
      </c>
      <c r="L20" s="99"/>
    </row>
    <row r="21" spans="1:47" s="9" customFormat="1" ht="19.95" hidden="1" customHeight="1">
      <c r="B21" s="99"/>
      <c r="D21" s="100" t="s">
        <v>93</v>
      </c>
      <c r="E21" s="101"/>
      <c r="F21" s="101"/>
      <c r="G21" s="101"/>
      <c r="H21" s="101"/>
      <c r="I21" s="102"/>
      <c r="J21" s="103">
        <f>J64</f>
        <v>0</v>
      </c>
      <c r="L21" s="99"/>
    </row>
    <row r="22" spans="1:47" s="9" customFormat="1" ht="19.95" hidden="1" customHeight="1">
      <c r="B22" s="99"/>
      <c r="D22" s="100" t="s">
        <v>94</v>
      </c>
      <c r="E22" s="101"/>
      <c r="F22" s="101"/>
      <c r="G22" s="101"/>
      <c r="H22" s="101"/>
      <c r="I22" s="102"/>
      <c r="J22" s="103">
        <f>J69</f>
        <v>0</v>
      </c>
      <c r="L22" s="99"/>
    </row>
    <row r="23" spans="1:47" s="9" customFormat="1" ht="19.95" hidden="1" customHeight="1">
      <c r="B23" s="99"/>
      <c r="D23" s="100" t="s">
        <v>95</v>
      </c>
      <c r="E23" s="101"/>
      <c r="F23" s="101"/>
      <c r="G23" s="101"/>
      <c r="H23" s="101"/>
      <c r="I23" s="102"/>
      <c r="J23" s="103">
        <f>J73</f>
        <v>0</v>
      </c>
      <c r="L23" s="99"/>
    </row>
    <row r="24" spans="1:47" s="9" customFormat="1" ht="19.95" hidden="1" customHeight="1">
      <c r="B24" s="99"/>
      <c r="D24" s="100" t="s">
        <v>96</v>
      </c>
      <c r="E24" s="101"/>
      <c r="F24" s="101"/>
      <c r="G24" s="101"/>
      <c r="H24" s="101"/>
      <c r="I24" s="102"/>
      <c r="J24" s="103">
        <f>J79</f>
        <v>0</v>
      </c>
      <c r="L24" s="99"/>
    </row>
    <row r="25" spans="1:47" s="8" customFormat="1" ht="24.9" hidden="1" customHeight="1">
      <c r="B25" s="94"/>
      <c r="D25" s="95" t="s">
        <v>97</v>
      </c>
      <c r="E25" s="96"/>
      <c r="F25" s="96"/>
      <c r="G25" s="96"/>
      <c r="H25" s="96"/>
      <c r="I25" s="97"/>
      <c r="J25" s="98">
        <f>J81</f>
        <v>0</v>
      </c>
      <c r="L25" s="94"/>
    </row>
    <row r="26" spans="1:47" s="9" customFormat="1" ht="19.95" hidden="1" customHeight="1">
      <c r="B26" s="99"/>
      <c r="D26" s="100" t="s">
        <v>98</v>
      </c>
      <c r="E26" s="101"/>
      <c r="F26" s="101"/>
      <c r="G26" s="101"/>
      <c r="H26" s="101"/>
      <c r="I26" s="102"/>
      <c r="J26" s="103">
        <f>J82</f>
        <v>0</v>
      </c>
      <c r="L26" s="99"/>
    </row>
    <row r="27" spans="1:47" s="9" customFormat="1" ht="19.95" hidden="1" customHeight="1">
      <c r="B27" s="99"/>
      <c r="D27" s="100" t="s">
        <v>99</v>
      </c>
      <c r="E27" s="101"/>
      <c r="F27" s="101"/>
      <c r="G27" s="101"/>
      <c r="H27" s="101"/>
      <c r="I27" s="102"/>
      <c r="J27" s="103">
        <f>J84</f>
        <v>0</v>
      </c>
      <c r="L27" s="99"/>
    </row>
    <row r="28" spans="1:47" s="9" customFormat="1" ht="19.95" hidden="1" customHeight="1">
      <c r="B28" s="99"/>
      <c r="D28" s="100" t="s">
        <v>100</v>
      </c>
      <c r="E28" s="101"/>
      <c r="F28" s="101"/>
      <c r="G28" s="101"/>
      <c r="H28" s="101"/>
      <c r="I28" s="102"/>
      <c r="J28" s="103">
        <f>J100</f>
        <v>0</v>
      </c>
      <c r="L28" s="99"/>
    </row>
    <row r="29" spans="1:47" s="9" customFormat="1" ht="19.95" hidden="1" customHeight="1">
      <c r="B29" s="99"/>
      <c r="D29" s="100" t="s">
        <v>101</v>
      </c>
      <c r="E29" s="101"/>
      <c r="F29" s="101"/>
      <c r="G29" s="101"/>
      <c r="H29" s="101"/>
      <c r="I29" s="102"/>
      <c r="J29" s="103">
        <f>J104</f>
        <v>0</v>
      </c>
      <c r="L29" s="99"/>
    </row>
    <row r="30" spans="1:47" s="9" customFormat="1" ht="19.95" hidden="1" customHeight="1">
      <c r="B30" s="99"/>
      <c r="D30" s="100" t="s">
        <v>102</v>
      </c>
      <c r="E30" s="101"/>
      <c r="F30" s="101"/>
      <c r="G30" s="101"/>
      <c r="H30" s="101"/>
      <c r="I30" s="102"/>
      <c r="J30" s="103">
        <f>J119</f>
        <v>0</v>
      </c>
      <c r="L30" s="99"/>
    </row>
    <row r="31" spans="1:47" s="9" customFormat="1" ht="19.95" hidden="1" customHeight="1">
      <c r="B31" s="99"/>
      <c r="D31" s="100" t="s">
        <v>103</v>
      </c>
      <c r="E31" s="101"/>
      <c r="F31" s="101"/>
      <c r="G31" s="101"/>
      <c r="H31" s="101"/>
      <c r="I31" s="102"/>
      <c r="J31" s="103">
        <f>J123</f>
        <v>0</v>
      </c>
      <c r="L31" s="99"/>
    </row>
    <row r="32" spans="1:47" s="9" customFormat="1" ht="19.95" hidden="1" customHeight="1">
      <c r="B32" s="99"/>
      <c r="D32" s="100" t="s">
        <v>104</v>
      </c>
      <c r="E32" s="101"/>
      <c r="F32" s="101"/>
      <c r="G32" s="101"/>
      <c r="H32" s="101"/>
      <c r="I32" s="102"/>
      <c r="J32" s="103">
        <f>J127</f>
        <v>0</v>
      </c>
      <c r="L32" s="99"/>
    </row>
    <row r="33" spans="1:31" s="2" customFormat="1" ht="21.75" hidden="1" customHeight="1">
      <c r="A33" s="28"/>
      <c r="B33" s="29"/>
      <c r="C33" s="28"/>
      <c r="D33" s="28"/>
      <c r="E33" s="28"/>
      <c r="F33" s="28"/>
      <c r="G33" s="28"/>
      <c r="H33" s="28"/>
      <c r="I33" s="85"/>
      <c r="J33" s="28"/>
      <c r="K33" s="28"/>
      <c r="L33" s="37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6.9" hidden="1" customHeight="1">
      <c r="A34" s="28"/>
      <c r="B34" s="42"/>
      <c r="C34" s="43"/>
      <c r="D34" s="43"/>
      <c r="E34" s="43"/>
      <c r="F34" s="43"/>
      <c r="G34" s="43"/>
      <c r="H34" s="43"/>
      <c r="I34" s="88"/>
      <c r="J34" s="43"/>
      <c r="K34" s="43"/>
      <c r="L34" s="37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hidden="1"/>
    <row r="36" spans="1:31" hidden="1"/>
    <row r="37" spans="1:31" hidden="1"/>
    <row r="38" spans="1:31" s="2" customFormat="1" ht="6.9" customHeight="1">
      <c r="A38" s="28"/>
      <c r="B38" s="44"/>
      <c r="C38" s="45"/>
      <c r="D38" s="45"/>
      <c r="E38" s="45"/>
      <c r="F38" s="45"/>
      <c r="G38" s="45"/>
      <c r="H38" s="45"/>
      <c r="I38" s="89"/>
      <c r="J38" s="45"/>
      <c r="K38" s="45"/>
      <c r="L38" s="37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24.9" customHeight="1">
      <c r="A39" s="28"/>
      <c r="B39" s="29"/>
      <c r="C39" s="17" t="s">
        <v>399</v>
      </c>
      <c r="D39" s="28"/>
      <c r="E39" s="28"/>
      <c r="F39" s="28"/>
      <c r="G39" s="28"/>
      <c r="H39" s="28"/>
      <c r="I39" s="85"/>
      <c r="J39" s="28"/>
      <c r="K39" s="28"/>
      <c r="L39" s="37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" customHeight="1">
      <c r="A40" s="28"/>
      <c r="B40" s="29"/>
      <c r="C40" s="28"/>
      <c r="D40" s="28"/>
      <c r="E40" s="28"/>
      <c r="F40" s="28"/>
      <c r="G40" s="28"/>
      <c r="H40" s="28"/>
      <c r="I40" s="85"/>
      <c r="J40" s="28"/>
      <c r="K40" s="28"/>
      <c r="L40" s="37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12" customHeight="1">
      <c r="A41" s="28"/>
      <c r="B41" s="29"/>
      <c r="C41" s="23" t="s">
        <v>15</v>
      </c>
      <c r="D41" s="28"/>
      <c r="E41" s="28"/>
      <c r="F41" s="28"/>
      <c r="G41" s="28"/>
      <c r="H41" s="28"/>
      <c r="I41" s="85"/>
      <c r="J41" s="28"/>
      <c r="K41" s="28"/>
      <c r="L41" s="37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6.5" customHeight="1">
      <c r="A42" s="28"/>
      <c r="B42" s="29"/>
      <c r="C42" s="28"/>
      <c r="D42" s="28"/>
      <c r="E42" s="177" t="s">
        <v>401</v>
      </c>
      <c r="F42" s="202"/>
      <c r="G42" s="202"/>
      <c r="H42" s="202"/>
      <c r="I42" s="85"/>
      <c r="J42" s="28"/>
      <c r="K42" s="28"/>
      <c r="L42" s="37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2" customFormat="1" ht="12" customHeight="1">
      <c r="A43" s="28"/>
      <c r="B43" s="29"/>
      <c r="C43" s="23" t="s">
        <v>85</v>
      </c>
      <c r="D43" s="28"/>
      <c r="E43" s="28"/>
      <c r="F43" s="28"/>
      <c r="G43" s="28"/>
      <c r="H43" s="28"/>
      <c r="I43" s="85"/>
      <c r="J43" s="28"/>
      <c r="K43" s="28"/>
      <c r="L43" s="37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 s="2" customFormat="1" ht="16.5" customHeight="1">
      <c r="A44" s="28"/>
      <c r="B44" s="29"/>
      <c r="C44" s="28"/>
      <c r="D44" s="28"/>
      <c r="E44" s="177" t="s">
        <v>81</v>
      </c>
      <c r="F44" s="202"/>
      <c r="G44" s="202"/>
      <c r="H44" s="202"/>
      <c r="I44" s="85"/>
      <c r="J44" s="28"/>
      <c r="K44" s="28"/>
      <c r="L44" s="37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s="2" customFormat="1" ht="6.9" customHeight="1">
      <c r="A45" s="28"/>
      <c r="B45" s="29"/>
      <c r="C45" s="28"/>
      <c r="D45" s="28"/>
      <c r="E45" s="28"/>
      <c r="F45" s="28"/>
      <c r="G45" s="28"/>
      <c r="H45" s="28"/>
      <c r="I45" s="85"/>
      <c r="J45" s="28"/>
      <c r="K45" s="28"/>
      <c r="L45" s="37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</row>
    <row r="46" spans="1:31" s="2" customFormat="1" ht="12" customHeight="1">
      <c r="A46" s="28"/>
      <c r="B46" s="29"/>
      <c r="C46" s="23" t="s">
        <v>19</v>
      </c>
      <c r="D46" s="28"/>
      <c r="E46" s="28"/>
      <c r="F46" s="161" t="s">
        <v>20</v>
      </c>
      <c r="G46" s="28"/>
      <c r="H46" s="28"/>
      <c r="I46" s="86" t="s">
        <v>21</v>
      </c>
      <c r="J46" s="50"/>
      <c r="K46" s="28"/>
      <c r="L46" s="37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</row>
    <row r="47" spans="1:31" s="2" customFormat="1" ht="6.9" customHeight="1">
      <c r="A47" s="28"/>
      <c r="B47" s="29"/>
      <c r="C47" s="28"/>
      <c r="D47" s="28"/>
      <c r="E47" s="28"/>
      <c r="F47" s="28"/>
      <c r="G47" s="28"/>
      <c r="H47" s="28"/>
      <c r="I47" s="85"/>
      <c r="J47" s="28"/>
      <c r="K47" s="28"/>
      <c r="L47" s="37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</row>
    <row r="48" spans="1:31" s="2" customFormat="1" ht="10.5" customHeight="1">
      <c r="A48" s="28"/>
      <c r="B48" s="29"/>
      <c r="C48" s="23" t="s">
        <v>23</v>
      </c>
      <c r="D48" s="28"/>
      <c r="E48" s="28"/>
      <c r="F48" s="161" t="s">
        <v>25</v>
      </c>
      <c r="G48" s="28"/>
      <c r="H48" s="28"/>
      <c r="I48" s="86" t="s">
        <v>29</v>
      </c>
      <c r="J48" s="162" t="s">
        <v>400</v>
      </c>
      <c r="K48" s="28"/>
      <c r="L48" s="37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</row>
    <row r="49" spans="1:65" s="2" customFormat="1" ht="15.15" customHeight="1">
      <c r="A49" s="28"/>
      <c r="B49" s="29"/>
      <c r="C49" s="205" t="s">
        <v>27</v>
      </c>
      <c r="D49" s="206"/>
      <c r="E49" s="207"/>
      <c r="F49" s="208"/>
      <c r="G49" s="209"/>
      <c r="H49" s="210"/>
      <c r="I49" s="86" t="s">
        <v>32</v>
      </c>
      <c r="J49" s="26"/>
      <c r="K49" s="28"/>
      <c r="L49" s="37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</row>
    <row r="50" spans="1:65" s="2" customFormat="1" ht="10.35" customHeight="1">
      <c r="A50" s="28"/>
      <c r="B50" s="29"/>
      <c r="C50" s="28"/>
      <c r="D50" s="28"/>
      <c r="E50" s="28"/>
      <c r="F50" s="28"/>
      <c r="G50" s="28"/>
      <c r="H50" s="28"/>
      <c r="I50" s="85"/>
      <c r="J50" s="28"/>
      <c r="K50" s="28"/>
      <c r="L50" s="37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</row>
    <row r="51" spans="1:65" s="10" customFormat="1" ht="29.25" customHeight="1">
      <c r="A51" s="104"/>
      <c r="B51" s="105"/>
      <c r="C51" s="106" t="s">
        <v>105</v>
      </c>
      <c r="D51" s="107" t="s">
        <v>60</v>
      </c>
      <c r="E51" s="107" t="s">
        <v>56</v>
      </c>
      <c r="F51" s="107" t="s">
        <v>57</v>
      </c>
      <c r="G51" s="107" t="s">
        <v>106</v>
      </c>
      <c r="H51" s="107" t="s">
        <v>107</v>
      </c>
      <c r="I51" s="108" t="s">
        <v>108</v>
      </c>
      <c r="J51" s="109" t="s">
        <v>88</v>
      </c>
      <c r="K51" s="110" t="s">
        <v>109</v>
      </c>
      <c r="L51" s="111"/>
      <c r="M51" s="57" t="s">
        <v>1</v>
      </c>
      <c r="N51" s="58" t="s">
        <v>39</v>
      </c>
      <c r="O51" s="58" t="s">
        <v>110</v>
      </c>
      <c r="P51" s="58" t="s">
        <v>111</v>
      </c>
      <c r="Q51" s="58" t="s">
        <v>112</v>
      </c>
      <c r="R51" s="58" t="s">
        <v>113</v>
      </c>
      <c r="S51" s="58" t="s">
        <v>114</v>
      </c>
      <c r="T51" s="59" t="s">
        <v>115</v>
      </c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</row>
    <row r="52" spans="1:65" s="2" customFormat="1" ht="22.95" customHeight="1">
      <c r="A52" s="28"/>
      <c r="B52" s="29"/>
      <c r="C52" s="64" t="s">
        <v>89</v>
      </c>
      <c r="D52" s="28"/>
      <c r="E52" s="28"/>
      <c r="F52" s="28"/>
      <c r="G52" s="28"/>
      <c r="H52" s="28"/>
      <c r="I52" s="85"/>
      <c r="J52" s="112">
        <f>BK52</f>
        <v>0</v>
      </c>
      <c r="K52" s="28"/>
      <c r="L52" s="29"/>
      <c r="M52" s="60"/>
      <c r="N52" s="51"/>
      <c r="O52" s="61"/>
      <c r="P52" s="113">
        <f>P53+P81</f>
        <v>0</v>
      </c>
      <c r="Q52" s="61"/>
      <c r="R52" s="113">
        <f>R53+R81</f>
        <v>52.246418550000001</v>
      </c>
      <c r="S52" s="61"/>
      <c r="T52" s="114">
        <f>T53+T81</f>
        <v>6.9881200000000003</v>
      </c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T52" s="13" t="s">
        <v>74</v>
      </c>
      <c r="AU52" s="13" t="s">
        <v>90</v>
      </c>
      <c r="BK52" s="115">
        <f>BK53+BK81</f>
        <v>0</v>
      </c>
    </row>
    <row r="53" spans="1:65" s="11" customFormat="1" ht="25.95" customHeight="1">
      <c r="B53" s="116"/>
      <c r="D53" s="117" t="s">
        <v>74</v>
      </c>
      <c r="E53" s="118" t="s">
        <v>116</v>
      </c>
      <c r="F53" s="118" t="s">
        <v>117</v>
      </c>
      <c r="I53" s="119"/>
      <c r="J53" s="120">
        <f>BK53</f>
        <v>0</v>
      </c>
      <c r="L53" s="116"/>
      <c r="M53" s="121"/>
      <c r="N53" s="122"/>
      <c r="O53" s="122"/>
      <c r="P53" s="123">
        <f>P54+P64+P69+P73+P79</f>
        <v>0</v>
      </c>
      <c r="Q53" s="122"/>
      <c r="R53" s="123">
        <f>R54+R64+R69+R73+R79</f>
        <v>42.243067050000001</v>
      </c>
      <c r="S53" s="122"/>
      <c r="T53" s="124">
        <f>T54+T64+T69+T73+T79</f>
        <v>5.64</v>
      </c>
      <c r="AR53" s="117" t="s">
        <v>83</v>
      </c>
      <c r="AT53" s="125" t="s">
        <v>74</v>
      </c>
      <c r="AU53" s="125" t="s">
        <v>75</v>
      </c>
      <c r="AY53" s="117" t="s">
        <v>118</v>
      </c>
      <c r="BK53" s="126">
        <f>BK54+BK64+BK69+BK73+BK79</f>
        <v>0</v>
      </c>
    </row>
    <row r="54" spans="1:65" s="11" customFormat="1" ht="22.95" customHeight="1">
      <c r="B54" s="116"/>
      <c r="D54" s="117" t="s">
        <v>74</v>
      </c>
      <c r="E54" s="127" t="s">
        <v>83</v>
      </c>
      <c r="F54" s="127" t="s">
        <v>119</v>
      </c>
      <c r="I54" s="119"/>
      <c r="J54" s="128">
        <f>BK54</f>
        <v>0</v>
      </c>
      <c r="L54" s="116"/>
      <c r="M54" s="121"/>
      <c r="N54" s="122"/>
      <c r="O54" s="122"/>
      <c r="P54" s="123">
        <f>SUM(P55:P63)</f>
        <v>0</v>
      </c>
      <c r="Q54" s="122"/>
      <c r="R54" s="123">
        <f>SUM(R55:R63)</f>
        <v>0</v>
      </c>
      <c r="S54" s="122"/>
      <c r="T54" s="124">
        <f>SUM(T55:T63)</f>
        <v>5.64</v>
      </c>
      <c r="AR54" s="117" t="s">
        <v>83</v>
      </c>
      <c r="AT54" s="125" t="s">
        <v>74</v>
      </c>
      <c r="AU54" s="125" t="s">
        <v>83</v>
      </c>
      <c r="AY54" s="117" t="s">
        <v>118</v>
      </c>
      <c r="BK54" s="126">
        <f>SUM(BK55:BK63)</f>
        <v>0</v>
      </c>
    </row>
    <row r="55" spans="1:65" s="2" customFormat="1" ht="24" customHeight="1">
      <c r="A55" s="28"/>
      <c r="B55" s="129"/>
      <c r="C55" s="130" t="s">
        <v>83</v>
      </c>
      <c r="D55" s="130" t="s">
        <v>120</v>
      </c>
      <c r="E55" s="131" t="s">
        <v>121</v>
      </c>
      <c r="F55" s="132" t="s">
        <v>122</v>
      </c>
      <c r="G55" s="133" t="s">
        <v>123</v>
      </c>
      <c r="H55" s="134">
        <v>10</v>
      </c>
      <c r="I55" s="135"/>
      <c r="J55" s="136">
        <f t="shared" ref="J55:J63" si="0">ROUND(I55*H55,2)</f>
        <v>0</v>
      </c>
      <c r="K55" s="137"/>
      <c r="L55" s="29"/>
      <c r="M55" s="138" t="s">
        <v>1</v>
      </c>
      <c r="N55" s="139" t="s">
        <v>41</v>
      </c>
      <c r="O55" s="53"/>
      <c r="P55" s="140">
        <f t="shared" ref="P55:P63" si="1">O55*H55</f>
        <v>0</v>
      </c>
      <c r="Q55" s="140">
        <v>0</v>
      </c>
      <c r="R55" s="140">
        <f t="shared" ref="R55:R63" si="2">Q55*H55</f>
        <v>0</v>
      </c>
      <c r="S55" s="140">
        <v>0.26</v>
      </c>
      <c r="T55" s="141">
        <f t="shared" ref="T55:T63" si="3">S55*H55</f>
        <v>2.6</v>
      </c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R55" s="142" t="s">
        <v>124</v>
      </c>
      <c r="AT55" s="142" t="s">
        <v>120</v>
      </c>
      <c r="AU55" s="142" t="s">
        <v>125</v>
      </c>
      <c r="AY55" s="13" t="s">
        <v>118</v>
      </c>
      <c r="BE55" s="143">
        <f t="shared" ref="BE55:BE63" si="4">IF(N55="základná",J55,0)</f>
        <v>0</v>
      </c>
      <c r="BF55" s="143">
        <f t="shared" ref="BF55:BF63" si="5">IF(N55="znížená",J55,0)</f>
        <v>0</v>
      </c>
      <c r="BG55" s="143">
        <f t="shared" ref="BG55:BG63" si="6">IF(N55="zákl. prenesená",J55,0)</f>
        <v>0</v>
      </c>
      <c r="BH55" s="143">
        <f t="shared" ref="BH55:BH63" si="7">IF(N55="zníž. prenesená",J55,0)</f>
        <v>0</v>
      </c>
      <c r="BI55" s="143">
        <f t="shared" ref="BI55:BI63" si="8">IF(N55="nulová",J55,0)</f>
        <v>0</v>
      </c>
      <c r="BJ55" s="13" t="s">
        <v>125</v>
      </c>
      <c r="BK55" s="143">
        <f t="shared" ref="BK55:BK63" si="9">ROUND(I55*H55,2)</f>
        <v>0</v>
      </c>
      <c r="BL55" s="13" t="s">
        <v>124</v>
      </c>
      <c r="BM55" s="142" t="s">
        <v>126</v>
      </c>
    </row>
    <row r="56" spans="1:65" s="2" customFormat="1" ht="24" customHeight="1">
      <c r="A56" s="28"/>
      <c r="B56" s="129"/>
      <c r="C56" s="130" t="s">
        <v>125</v>
      </c>
      <c r="D56" s="130" t="s">
        <v>120</v>
      </c>
      <c r="E56" s="131" t="s">
        <v>127</v>
      </c>
      <c r="F56" s="132" t="s">
        <v>128</v>
      </c>
      <c r="G56" s="133" t="s">
        <v>123</v>
      </c>
      <c r="H56" s="134">
        <v>10</v>
      </c>
      <c r="I56" s="135"/>
      <c r="J56" s="136">
        <f t="shared" si="0"/>
        <v>0</v>
      </c>
      <c r="K56" s="137"/>
      <c r="L56" s="29"/>
      <c r="M56" s="138" t="s">
        <v>1</v>
      </c>
      <c r="N56" s="139" t="s">
        <v>41</v>
      </c>
      <c r="O56" s="53"/>
      <c r="P56" s="140">
        <f t="shared" si="1"/>
        <v>0</v>
      </c>
      <c r="Q56" s="140">
        <v>0</v>
      </c>
      <c r="R56" s="140">
        <f t="shared" si="2"/>
        <v>0</v>
      </c>
      <c r="S56" s="140">
        <v>0.24</v>
      </c>
      <c r="T56" s="141">
        <f t="shared" si="3"/>
        <v>2.4</v>
      </c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R56" s="142" t="s">
        <v>124</v>
      </c>
      <c r="AT56" s="142" t="s">
        <v>120</v>
      </c>
      <c r="AU56" s="142" t="s">
        <v>125</v>
      </c>
      <c r="AY56" s="13" t="s">
        <v>118</v>
      </c>
      <c r="BE56" s="143">
        <f t="shared" si="4"/>
        <v>0</v>
      </c>
      <c r="BF56" s="143">
        <f t="shared" si="5"/>
        <v>0</v>
      </c>
      <c r="BG56" s="143">
        <f t="shared" si="6"/>
        <v>0</v>
      </c>
      <c r="BH56" s="143">
        <f t="shared" si="7"/>
        <v>0</v>
      </c>
      <c r="BI56" s="143">
        <f t="shared" si="8"/>
        <v>0</v>
      </c>
      <c r="BJ56" s="13" t="s">
        <v>125</v>
      </c>
      <c r="BK56" s="143">
        <f t="shared" si="9"/>
        <v>0</v>
      </c>
      <c r="BL56" s="13" t="s">
        <v>124</v>
      </c>
      <c r="BM56" s="142" t="s">
        <v>129</v>
      </c>
    </row>
    <row r="57" spans="1:65" s="2" customFormat="1" ht="24" customHeight="1">
      <c r="A57" s="28"/>
      <c r="B57" s="129"/>
      <c r="C57" s="130" t="s">
        <v>130</v>
      </c>
      <c r="D57" s="130" t="s">
        <v>120</v>
      </c>
      <c r="E57" s="131" t="s">
        <v>131</v>
      </c>
      <c r="F57" s="132" t="s">
        <v>132</v>
      </c>
      <c r="G57" s="133" t="s">
        <v>133</v>
      </c>
      <c r="H57" s="134">
        <v>16</v>
      </c>
      <c r="I57" s="135"/>
      <c r="J57" s="136">
        <f t="shared" si="0"/>
        <v>0</v>
      </c>
      <c r="K57" s="137"/>
      <c r="L57" s="29"/>
      <c r="M57" s="138" t="s">
        <v>1</v>
      </c>
      <c r="N57" s="139" t="s">
        <v>41</v>
      </c>
      <c r="O57" s="53"/>
      <c r="P57" s="140">
        <f t="shared" si="1"/>
        <v>0</v>
      </c>
      <c r="Q57" s="140">
        <v>0</v>
      </c>
      <c r="R57" s="140">
        <f t="shared" si="2"/>
        <v>0</v>
      </c>
      <c r="S57" s="140">
        <v>0.04</v>
      </c>
      <c r="T57" s="141">
        <f t="shared" si="3"/>
        <v>0.64</v>
      </c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R57" s="142" t="s">
        <v>124</v>
      </c>
      <c r="AT57" s="142" t="s">
        <v>120</v>
      </c>
      <c r="AU57" s="142" t="s">
        <v>125</v>
      </c>
      <c r="AY57" s="13" t="s">
        <v>118</v>
      </c>
      <c r="BE57" s="143">
        <f t="shared" si="4"/>
        <v>0</v>
      </c>
      <c r="BF57" s="143">
        <f t="shared" si="5"/>
        <v>0</v>
      </c>
      <c r="BG57" s="143">
        <f t="shared" si="6"/>
        <v>0</v>
      </c>
      <c r="BH57" s="143">
        <f t="shared" si="7"/>
        <v>0</v>
      </c>
      <c r="BI57" s="143">
        <f t="shared" si="8"/>
        <v>0</v>
      </c>
      <c r="BJ57" s="13" t="s">
        <v>125</v>
      </c>
      <c r="BK57" s="143">
        <f t="shared" si="9"/>
        <v>0</v>
      </c>
      <c r="BL57" s="13" t="s">
        <v>124</v>
      </c>
      <c r="BM57" s="142" t="s">
        <v>134</v>
      </c>
    </row>
    <row r="58" spans="1:65" s="2" customFormat="1" ht="24" customHeight="1">
      <c r="A58" s="28"/>
      <c r="B58" s="129"/>
      <c r="C58" s="130" t="s">
        <v>124</v>
      </c>
      <c r="D58" s="130" t="s">
        <v>120</v>
      </c>
      <c r="E58" s="131" t="s">
        <v>135</v>
      </c>
      <c r="F58" s="132" t="s">
        <v>136</v>
      </c>
      <c r="G58" s="133" t="s">
        <v>137</v>
      </c>
      <c r="H58" s="134">
        <v>10.37</v>
      </c>
      <c r="I58" s="135"/>
      <c r="J58" s="136">
        <f t="shared" si="0"/>
        <v>0</v>
      </c>
      <c r="K58" s="137"/>
      <c r="L58" s="29"/>
      <c r="M58" s="138" t="s">
        <v>1</v>
      </c>
      <c r="N58" s="139" t="s">
        <v>41</v>
      </c>
      <c r="O58" s="53"/>
      <c r="P58" s="140">
        <f t="shared" si="1"/>
        <v>0</v>
      </c>
      <c r="Q58" s="140">
        <v>0</v>
      </c>
      <c r="R58" s="140">
        <f t="shared" si="2"/>
        <v>0</v>
      </c>
      <c r="S58" s="140">
        <v>0</v>
      </c>
      <c r="T58" s="141">
        <f t="shared" si="3"/>
        <v>0</v>
      </c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R58" s="142" t="s">
        <v>124</v>
      </c>
      <c r="AT58" s="142" t="s">
        <v>120</v>
      </c>
      <c r="AU58" s="142" t="s">
        <v>125</v>
      </c>
      <c r="AY58" s="13" t="s">
        <v>118</v>
      </c>
      <c r="BE58" s="143">
        <f t="shared" si="4"/>
        <v>0</v>
      </c>
      <c r="BF58" s="143">
        <f t="shared" si="5"/>
        <v>0</v>
      </c>
      <c r="BG58" s="143">
        <f t="shared" si="6"/>
        <v>0</v>
      </c>
      <c r="BH58" s="143">
        <f t="shared" si="7"/>
        <v>0</v>
      </c>
      <c r="BI58" s="143">
        <f t="shared" si="8"/>
        <v>0</v>
      </c>
      <c r="BJ58" s="13" t="s">
        <v>125</v>
      </c>
      <c r="BK58" s="143">
        <f t="shared" si="9"/>
        <v>0</v>
      </c>
      <c r="BL58" s="13" t="s">
        <v>124</v>
      </c>
      <c r="BM58" s="142" t="s">
        <v>138</v>
      </c>
    </row>
    <row r="59" spans="1:65" s="2" customFormat="1" ht="36" customHeight="1">
      <c r="A59" s="28"/>
      <c r="B59" s="129"/>
      <c r="C59" s="130" t="s">
        <v>139</v>
      </c>
      <c r="D59" s="130" t="s">
        <v>120</v>
      </c>
      <c r="E59" s="131" t="s">
        <v>140</v>
      </c>
      <c r="F59" s="132" t="s">
        <v>141</v>
      </c>
      <c r="G59" s="133" t="s">
        <v>137</v>
      </c>
      <c r="H59" s="134">
        <v>10.37</v>
      </c>
      <c r="I59" s="135"/>
      <c r="J59" s="136">
        <f t="shared" si="0"/>
        <v>0</v>
      </c>
      <c r="K59" s="137"/>
      <c r="L59" s="29"/>
      <c r="M59" s="138" t="s">
        <v>1</v>
      </c>
      <c r="N59" s="139" t="s">
        <v>41</v>
      </c>
      <c r="O59" s="53"/>
      <c r="P59" s="140">
        <f t="shared" si="1"/>
        <v>0</v>
      </c>
      <c r="Q59" s="140">
        <v>0</v>
      </c>
      <c r="R59" s="140">
        <f t="shared" si="2"/>
        <v>0</v>
      </c>
      <c r="S59" s="140">
        <v>0</v>
      </c>
      <c r="T59" s="141">
        <f t="shared" si="3"/>
        <v>0</v>
      </c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R59" s="142" t="s">
        <v>124</v>
      </c>
      <c r="AT59" s="142" t="s">
        <v>120</v>
      </c>
      <c r="AU59" s="142" t="s">
        <v>125</v>
      </c>
      <c r="AY59" s="13" t="s">
        <v>118</v>
      </c>
      <c r="BE59" s="143">
        <f t="shared" si="4"/>
        <v>0</v>
      </c>
      <c r="BF59" s="143">
        <f t="shared" si="5"/>
        <v>0</v>
      </c>
      <c r="BG59" s="143">
        <f t="shared" si="6"/>
        <v>0</v>
      </c>
      <c r="BH59" s="143">
        <f t="shared" si="7"/>
        <v>0</v>
      </c>
      <c r="BI59" s="143">
        <f t="shared" si="8"/>
        <v>0</v>
      </c>
      <c r="BJ59" s="13" t="s">
        <v>125</v>
      </c>
      <c r="BK59" s="143">
        <f t="shared" si="9"/>
        <v>0</v>
      </c>
      <c r="BL59" s="13" t="s">
        <v>124</v>
      </c>
      <c r="BM59" s="142" t="s">
        <v>142</v>
      </c>
    </row>
    <row r="60" spans="1:65" s="2" customFormat="1" ht="24" customHeight="1">
      <c r="A60" s="28"/>
      <c r="B60" s="129"/>
      <c r="C60" s="130" t="s">
        <v>143</v>
      </c>
      <c r="D60" s="130" t="s">
        <v>120</v>
      </c>
      <c r="E60" s="131" t="s">
        <v>144</v>
      </c>
      <c r="F60" s="132" t="s">
        <v>145</v>
      </c>
      <c r="G60" s="133" t="s">
        <v>137</v>
      </c>
      <c r="H60" s="134">
        <v>10.37</v>
      </c>
      <c r="I60" s="135"/>
      <c r="J60" s="136">
        <f t="shared" si="0"/>
        <v>0</v>
      </c>
      <c r="K60" s="137"/>
      <c r="L60" s="29"/>
      <c r="M60" s="138" t="s">
        <v>1</v>
      </c>
      <c r="N60" s="139" t="s">
        <v>41</v>
      </c>
      <c r="O60" s="53"/>
      <c r="P60" s="140">
        <f t="shared" si="1"/>
        <v>0</v>
      </c>
      <c r="Q60" s="140">
        <v>0</v>
      </c>
      <c r="R60" s="140">
        <f t="shared" si="2"/>
        <v>0</v>
      </c>
      <c r="S60" s="140">
        <v>0</v>
      </c>
      <c r="T60" s="141">
        <f t="shared" si="3"/>
        <v>0</v>
      </c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R60" s="142" t="s">
        <v>124</v>
      </c>
      <c r="AT60" s="142" t="s">
        <v>120</v>
      </c>
      <c r="AU60" s="142" t="s">
        <v>125</v>
      </c>
      <c r="AY60" s="13" t="s">
        <v>118</v>
      </c>
      <c r="BE60" s="143">
        <f t="shared" si="4"/>
        <v>0</v>
      </c>
      <c r="BF60" s="143">
        <f t="shared" si="5"/>
        <v>0</v>
      </c>
      <c r="BG60" s="143">
        <f t="shared" si="6"/>
        <v>0</v>
      </c>
      <c r="BH60" s="143">
        <f t="shared" si="7"/>
        <v>0</v>
      </c>
      <c r="BI60" s="143">
        <f t="shared" si="8"/>
        <v>0</v>
      </c>
      <c r="BJ60" s="13" t="s">
        <v>125</v>
      </c>
      <c r="BK60" s="143">
        <f t="shared" si="9"/>
        <v>0</v>
      </c>
      <c r="BL60" s="13" t="s">
        <v>124</v>
      </c>
      <c r="BM60" s="142" t="s">
        <v>146</v>
      </c>
    </row>
    <row r="61" spans="1:65" s="2" customFormat="1" ht="16.5" customHeight="1">
      <c r="A61" s="28"/>
      <c r="B61" s="129"/>
      <c r="C61" s="130" t="s">
        <v>147</v>
      </c>
      <c r="D61" s="130" t="s">
        <v>120</v>
      </c>
      <c r="E61" s="131" t="s">
        <v>148</v>
      </c>
      <c r="F61" s="132" t="s">
        <v>149</v>
      </c>
      <c r="G61" s="133" t="s">
        <v>137</v>
      </c>
      <c r="H61" s="134">
        <v>10.37</v>
      </c>
      <c r="I61" s="135"/>
      <c r="J61" s="136">
        <f t="shared" si="0"/>
        <v>0</v>
      </c>
      <c r="K61" s="137"/>
      <c r="L61" s="29"/>
      <c r="M61" s="138" t="s">
        <v>1</v>
      </c>
      <c r="N61" s="139" t="s">
        <v>41</v>
      </c>
      <c r="O61" s="53"/>
      <c r="P61" s="140">
        <f t="shared" si="1"/>
        <v>0</v>
      </c>
      <c r="Q61" s="140">
        <v>0</v>
      </c>
      <c r="R61" s="140">
        <f t="shared" si="2"/>
        <v>0</v>
      </c>
      <c r="S61" s="140">
        <v>0</v>
      </c>
      <c r="T61" s="141">
        <f t="shared" si="3"/>
        <v>0</v>
      </c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R61" s="142" t="s">
        <v>124</v>
      </c>
      <c r="AT61" s="142" t="s">
        <v>120</v>
      </c>
      <c r="AU61" s="142" t="s">
        <v>125</v>
      </c>
      <c r="AY61" s="13" t="s">
        <v>118</v>
      </c>
      <c r="BE61" s="143">
        <f t="shared" si="4"/>
        <v>0</v>
      </c>
      <c r="BF61" s="143">
        <f t="shared" si="5"/>
        <v>0</v>
      </c>
      <c r="BG61" s="143">
        <f t="shared" si="6"/>
        <v>0</v>
      </c>
      <c r="BH61" s="143">
        <f t="shared" si="7"/>
        <v>0</v>
      </c>
      <c r="BI61" s="143">
        <f t="shared" si="8"/>
        <v>0</v>
      </c>
      <c r="BJ61" s="13" t="s">
        <v>125</v>
      </c>
      <c r="BK61" s="143">
        <f t="shared" si="9"/>
        <v>0</v>
      </c>
      <c r="BL61" s="13" t="s">
        <v>124</v>
      </c>
      <c r="BM61" s="142" t="s">
        <v>150</v>
      </c>
    </row>
    <row r="62" spans="1:65" s="2" customFormat="1" ht="16.5" customHeight="1">
      <c r="A62" s="28"/>
      <c r="B62" s="129"/>
      <c r="C62" s="130" t="s">
        <v>151</v>
      </c>
      <c r="D62" s="130" t="s">
        <v>120</v>
      </c>
      <c r="E62" s="131" t="s">
        <v>152</v>
      </c>
      <c r="F62" s="132" t="s">
        <v>153</v>
      </c>
      <c r="G62" s="133" t="s">
        <v>137</v>
      </c>
      <c r="H62" s="134">
        <v>10.37</v>
      </c>
      <c r="I62" s="135"/>
      <c r="J62" s="136">
        <f t="shared" si="0"/>
        <v>0</v>
      </c>
      <c r="K62" s="137"/>
      <c r="L62" s="29"/>
      <c r="M62" s="138" t="s">
        <v>1</v>
      </c>
      <c r="N62" s="139" t="s">
        <v>41</v>
      </c>
      <c r="O62" s="53"/>
      <c r="P62" s="140">
        <f t="shared" si="1"/>
        <v>0</v>
      </c>
      <c r="Q62" s="140">
        <v>0</v>
      </c>
      <c r="R62" s="140">
        <f t="shared" si="2"/>
        <v>0</v>
      </c>
      <c r="S62" s="140">
        <v>0</v>
      </c>
      <c r="T62" s="141">
        <f t="shared" si="3"/>
        <v>0</v>
      </c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R62" s="142" t="s">
        <v>124</v>
      </c>
      <c r="AT62" s="142" t="s">
        <v>120</v>
      </c>
      <c r="AU62" s="142" t="s">
        <v>125</v>
      </c>
      <c r="AY62" s="13" t="s">
        <v>118</v>
      </c>
      <c r="BE62" s="143">
        <f t="shared" si="4"/>
        <v>0</v>
      </c>
      <c r="BF62" s="143">
        <f t="shared" si="5"/>
        <v>0</v>
      </c>
      <c r="BG62" s="143">
        <f t="shared" si="6"/>
        <v>0</v>
      </c>
      <c r="BH62" s="143">
        <f t="shared" si="7"/>
        <v>0</v>
      </c>
      <c r="BI62" s="143">
        <f t="shared" si="8"/>
        <v>0</v>
      </c>
      <c r="BJ62" s="13" t="s">
        <v>125</v>
      </c>
      <c r="BK62" s="143">
        <f t="shared" si="9"/>
        <v>0</v>
      </c>
      <c r="BL62" s="13" t="s">
        <v>124</v>
      </c>
      <c r="BM62" s="142" t="s">
        <v>154</v>
      </c>
    </row>
    <row r="63" spans="1:65" s="2" customFormat="1" ht="16.5" customHeight="1">
      <c r="A63" s="28"/>
      <c r="B63" s="129"/>
      <c r="C63" s="130" t="s">
        <v>155</v>
      </c>
      <c r="D63" s="130" t="s">
        <v>120</v>
      </c>
      <c r="E63" s="131" t="s">
        <v>156</v>
      </c>
      <c r="F63" s="132" t="s">
        <v>157</v>
      </c>
      <c r="G63" s="133" t="s">
        <v>123</v>
      </c>
      <c r="H63" s="134">
        <v>9</v>
      </c>
      <c r="I63" s="135"/>
      <c r="J63" s="136">
        <f t="shared" si="0"/>
        <v>0</v>
      </c>
      <c r="K63" s="137"/>
      <c r="L63" s="29"/>
      <c r="M63" s="138" t="s">
        <v>1</v>
      </c>
      <c r="N63" s="139" t="s">
        <v>41</v>
      </c>
      <c r="O63" s="53"/>
      <c r="P63" s="140">
        <f t="shared" si="1"/>
        <v>0</v>
      </c>
      <c r="Q63" s="140">
        <v>0</v>
      </c>
      <c r="R63" s="140">
        <f t="shared" si="2"/>
        <v>0</v>
      </c>
      <c r="S63" s="140">
        <v>0</v>
      </c>
      <c r="T63" s="141">
        <f t="shared" si="3"/>
        <v>0</v>
      </c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R63" s="142" t="s">
        <v>124</v>
      </c>
      <c r="AT63" s="142" t="s">
        <v>120</v>
      </c>
      <c r="AU63" s="142" t="s">
        <v>125</v>
      </c>
      <c r="AY63" s="13" t="s">
        <v>118</v>
      </c>
      <c r="BE63" s="143">
        <f t="shared" si="4"/>
        <v>0</v>
      </c>
      <c r="BF63" s="143">
        <f t="shared" si="5"/>
        <v>0</v>
      </c>
      <c r="BG63" s="143">
        <f t="shared" si="6"/>
        <v>0</v>
      </c>
      <c r="BH63" s="143">
        <f t="shared" si="7"/>
        <v>0</v>
      </c>
      <c r="BI63" s="143">
        <f t="shared" si="8"/>
        <v>0</v>
      </c>
      <c r="BJ63" s="13" t="s">
        <v>125</v>
      </c>
      <c r="BK63" s="143">
        <f t="shared" si="9"/>
        <v>0</v>
      </c>
      <c r="BL63" s="13" t="s">
        <v>124</v>
      </c>
      <c r="BM63" s="142" t="s">
        <v>158</v>
      </c>
    </row>
    <row r="64" spans="1:65" s="11" customFormat="1" ht="22.95" customHeight="1">
      <c r="B64" s="116"/>
      <c r="D64" s="117" t="s">
        <v>74</v>
      </c>
      <c r="E64" s="127" t="s">
        <v>125</v>
      </c>
      <c r="F64" s="127" t="s">
        <v>159</v>
      </c>
      <c r="I64" s="119"/>
      <c r="J64" s="128">
        <f>BK64</f>
        <v>0</v>
      </c>
      <c r="L64" s="116"/>
      <c r="M64" s="121"/>
      <c r="N64" s="122"/>
      <c r="O64" s="122"/>
      <c r="P64" s="123">
        <f>SUM(P65:P68)</f>
        <v>0</v>
      </c>
      <c r="Q64" s="122"/>
      <c r="R64" s="123">
        <f>SUM(R65:R68)</f>
        <v>33.281375050000001</v>
      </c>
      <c r="S64" s="122"/>
      <c r="T64" s="124">
        <f>SUM(T65:T68)</f>
        <v>0</v>
      </c>
      <c r="AR64" s="117" t="s">
        <v>83</v>
      </c>
      <c r="AT64" s="125" t="s">
        <v>74</v>
      </c>
      <c r="AU64" s="125" t="s">
        <v>83</v>
      </c>
      <c r="AY64" s="117" t="s">
        <v>118</v>
      </c>
      <c r="BK64" s="126">
        <f>SUM(BK65:BK68)</f>
        <v>0</v>
      </c>
    </row>
    <row r="65" spans="1:65" s="2" customFormat="1" ht="16.5" customHeight="1">
      <c r="A65" s="28"/>
      <c r="B65" s="129"/>
      <c r="C65" s="130" t="s">
        <v>160</v>
      </c>
      <c r="D65" s="130" t="s">
        <v>120</v>
      </c>
      <c r="E65" s="131" t="s">
        <v>161</v>
      </c>
      <c r="F65" s="132" t="s">
        <v>162</v>
      </c>
      <c r="G65" s="133" t="s">
        <v>137</v>
      </c>
      <c r="H65" s="134">
        <v>4.6449999999999996</v>
      </c>
      <c r="I65" s="135"/>
      <c r="J65" s="136">
        <f>ROUND(I65*H65,2)</f>
        <v>0</v>
      </c>
      <c r="K65" s="137"/>
      <c r="L65" s="29"/>
      <c r="M65" s="138" t="s">
        <v>1</v>
      </c>
      <c r="N65" s="139" t="s">
        <v>41</v>
      </c>
      <c r="O65" s="53"/>
      <c r="P65" s="140">
        <f>O65*H65</f>
        <v>0</v>
      </c>
      <c r="Q65" s="140">
        <v>1.93971</v>
      </c>
      <c r="R65" s="140">
        <f>Q65*H65</f>
        <v>9.0099529499999989</v>
      </c>
      <c r="S65" s="140">
        <v>0</v>
      </c>
      <c r="T65" s="141">
        <f>S65*H65</f>
        <v>0</v>
      </c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R65" s="142" t="s">
        <v>124</v>
      </c>
      <c r="AT65" s="142" t="s">
        <v>120</v>
      </c>
      <c r="AU65" s="142" t="s">
        <v>125</v>
      </c>
      <c r="AY65" s="13" t="s">
        <v>118</v>
      </c>
      <c r="BE65" s="143">
        <f>IF(N65="základná",J65,0)</f>
        <v>0</v>
      </c>
      <c r="BF65" s="143">
        <f>IF(N65="znížená",J65,0)</f>
        <v>0</v>
      </c>
      <c r="BG65" s="143">
        <f>IF(N65="zákl. prenesená",J65,0)</f>
        <v>0</v>
      </c>
      <c r="BH65" s="143">
        <f>IF(N65="zníž. prenesená",J65,0)</f>
        <v>0</v>
      </c>
      <c r="BI65" s="143">
        <f>IF(N65="nulová",J65,0)</f>
        <v>0</v>
      </c>
      <c r="BJ65" s="13" t="s">
        <v>125</v>
      </c>
      <c r="BK65" s="143">
        <f>ROUND(I65*H65,2)</f>
        <v>0</v>
      </c>
      <c r="BL65" s="13" t="s">
        <v>124</v>
      </c>
      <c r="BM65" s="142" t="s">
        <v>163</v>
      </c>
    </row>
    <row r="66" spans="1:65" s="2" customFormat="1" ht="16.5" customHeight="1">
      <c r="A66" s="28"/>
      <c r="B66" s="129"/>
      <c r="C66" s="130" t="s">
        <v>164</v>
      </c>
      <c r="D66" s="130" t="s">
        <v>120</v>
      </c>
      <c r="E66" s="131" t="s">
        <v>165</v>
      </c>
      <c r="F66" s="132" t="s">
        <v>166</v>
      </c>
      <c r="G66" s="133" t="s">
        <v>137</v>
      </c>
      <c r="H66" s="134">
        <v>10.37</v>
      </c>
      <c r="I66" s="135"/>
      <c r="J66" s="136">
        <f>ROUND(I66*H66,2)</f>
        <v>0</v>
      </c>
      <c r="K66" s="137"/>
      <c r="L66" s="29"/>
      <c r="M66" s="138" t="s">
        <v>1</v>
      </c>
      <c r="N66" s="139" t="s">
        <v>41</v>
      </c>
      <c r="O66" s="53"/>
      <c r="P66" s="140">
        <f>O66*H66</f>
        <v>0</v>
      </c>
      <c r="Q66" s="140">
        <v>2.3401700000000001</v>
      </c>
      <c r="R66" s="140">
        <f>Q66*H66</f>
        <v>24.267562899999998</v>
      </c>
      <c r="S66" s="140">
        <v>0</v>
      </c>
      <c r="T66" s="141">
        <f>S66*H66</f>
        <v>0</v>
      </c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R66" s="142" t="s">
        <v>124</v>
      </c>
      <c r="AT66" s="142" t="s">
        <v>120</v>
      </c>
      <c r="AU66" s="142" t="s">
        <v>125</v>
      </c>
      <c r="AY66" s="13" t="s">
        <v>118</v>
      </c>
      <c r="BE66" s="143">
        <f>IF(N66="základná",J66,0)</f>
        <v>0</v>
      </c>
      <c r="BF66" s="143">
        <f>IF(N66="znížená",J66,0)</f>
        <v>0</v>
      </c>
      <c r="BG66" s="143">
        <f>IF(N66="zákl. prenesená",J66,0)</f>
        <v>0</v>
      </c>
      <c r="BH66" s="143">
        <f>IF(N66="zníž. prenesená",J66,0)</f>
        <v>0</v>
      </c>
      <c r="BI66" s="143">
        <f>IF(N66="nulová",J66,0)</f>
        <v>0</v>
      </c>
      <c r="BJ66" s="13" t="s">
        <v>125</v>
      </c>
      <c r="BK66" s="143">
        <f>ROUND(I66*H66,2)</f>
        <v>0</v>
      </c>
      <c r="BL66" s="13" t="s">
        <v>124</v>
      </c>
      <c r="BM66" s="142" t="s">
        <v>167</v>
      </c>
    </row>
    <row r="67" spans="1:65" s="2" customFormat="1" ht="16.5" customHeight="1">
      <c r="A67" s="28"/>
      <c r="B67" s="129"/>
      <c r="C67" s="130" t="s">
        <v>168</v>
      </c>
      <c r="D67" s="130" t="s">
        <v>120</v>
      </c>
      <c r="E67" s="131" t="s">
        <v>169</v>
      </c>
      <c r="F67" s="132" t="s">
        <v>170</v>
      </c>
      <c r="G67" s="133" t="s">
        <v>123</v>
      </c>
      <c r="H67" s="134">
        <v>5.76</v>
      </c>
      <c r="I67" s="135"/>
      <c r="J67" s="136">
        <f>ROUND(I67*H67,2)</f>
        <v>0</v>
      </c>
      <c r="K67" s="137"/>
      <c r="L67" s="29"/>
      <c r="M67" s="138" t="s">
        <v>1</v>
      </c>
      <c r="N67" s="139" t="s">
        <v>41</v>
      </c>
      <c r="O67" s="53"/>
      <c r="P67" s="140">
        <f>O67*H67</f>
        <v>0</v>
      </c>
      <c r="Q67" s="140">
        <v>6.7000000000000002E-4</v>
      </c>
      <c r="R67" s="140">
        <f>Q67*H67</f>
        <v>3.8592000000000001E-3</v>
      </c>
      <c r="S67" s="140">
        <v>0</v>
      </c>
      <c r="T67" s="141">
        <f>S67*H67</f>
        <v>0</v>
      </c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R67" s="142" t="s">
        <v>124</v>
      </c>
      <c r="AT67" s="142" t="s">
        <v>120</v>
      </c>
      <c r="AU67" s="142" t="s">
        <v>125</v>
      </c>
      <c r="AY67" s="13" t="s">
        <v>118</v>
      </c>
      <c r="BE67" s="143">
        <f>IF(N67="základná",J67,0)</f>
        <v>0</v>
      </c>
      <c r="BF67" s="143">
        <f>IF(N67="znížená",J67,0)</f>
        <v>0</v>
      </c>
      <c r="BG67" s="143">
        <f>IF(N67="zákl. prenesená",J67,0)</f>
        <v>0</v>
      </c>
      <c r="BH67" s="143">
        <f>IF(N67="zníž. prenesená",J67,0)</f>
        <v>0</v>
      </c>
      <c r="BI67" s="143">
        <f>IF(N67="nulová",J67,0)</f>
        <v>0</v>
      </c>
      <c r="BJ67" s="13" t="s">
        <v>125</v>
      </c>
      <c r="BK67" s="143">
        <f>ROUND(I67*H67,2)</f>
        <v>0</v>
      </c>
      <c r="BL67" s="13" t="s">
        <v>124</v>
      </c>
      <c r="BM67" s="142" t="s">
        <v>171</v>
      </c>
    </row>
    <row r="68" spans="1:65" s="2" customFormat="1" ht="16.5" customHeight="1">
      <c r="A68" s="28"/>
      <c r="B68" s="129"/>
      <c r="C68" s="130" t="s">
        <v>172</v>
      </c>
      <c r="D68" s="130" t="s">
        <v>120</v>
      </c>
      <c r="E68" s="131" t="s">
        <v>173</v>
      </c>
      <c r="F68" s="132" t="s">
        <v>174</v>
      </c>
      <c r="G68" s="133" t="s">
        <v>123</v>
      </c>
      <c r="H68" s="134">
        <v>5.76</v>
      </c>
      <c r="I68" s="135"/>
      <c r="J68" s="136">
        <f>ROUND(I68*H68,2)</f>
        <v>0</v>
      </c>
      <c r="K68" s="137"/>
      <c r="L68" s="29"/>
      <c r="M68" s="138" t="s">
        <v>1</v>
      </c>
      <c r="N68" s="139" t="s">
        <v>41</v>
      </c>
      <c r="O68" s="53"/>
      <c r="P68" s="140">
        <f>O68*H68</f>
        <v>0</v>
      </c>
      <c r="Q68" s="140">
        <v>0</v>
      </c>
      <c r="R68" s="140">
        <f>Q68*H68</f>
        <v>0</v>
      </c>
      <c r="S68" s="140">
        <v>0</v>
      </c>
      <c r="T68" s="141">
        <f>S68*H68</f>
        <v>0</v>
      </c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R68" s="142" t="s">
        <v>124</v>
      </c>
      <c r="AT68" s="142" t="s">
        <v>120</v>
      </c>
      <c r="AU68" s="142" t="s">
        <v>125</v>
      </c>
      <c r="AY68" s="13" t="s">
        <v>118</v>
      </c>
      <c r="BE68" s="143">
        <f>IF(N68="základná",J68,0)</f>
        <v>0</v>
      </c>
      <c r="BF68" s="143">
        <f>IF(N68="znížená",J68,0)</f>
        <v>0</v>
      </c>
      <c r="BG68" s="143">
        <f>IF(N68="zákl. prenesená",J68,0)</f>
        <v>0</v>
      </c>
      <c r="BH68" s="143">
        <f>IF(N68="zníž. prenesená",J68,0)</f>
        <v>0</v>
      </c>
      <c r="BI68" s="143">
        <f>IF(N68="nulová",J68,0)</f>
        <v>0</v>
      </c>
      <c r="BJ68" s="13" t="s">
        <v>125</v>
      </c>
      <c r="BK68" s="143">
        <f>ROUND(I68*H68,2)</f>
        <v>0</v>
      </c>
      <c r="BL68" s="13" t="s">
        <v>124</v>
      </c>
      <c r="BM68" s="142" t="s">
        <v>175</v>
      </c>
    </row>
    <row r="69" spans="1:65" s="11" customFormat="1" ht="22.95" customHeight="1">
      <c r="B69" s="116"/>
      <c r="D69" s="117" t="s">
        <v>74</v>
      </c>
      <c r="E69" s="127" t="s">
        <v>139</v>
      </c>
      <c r="F69" s="127" t="s">
        <v>176</v>
      </c>
      <c r="I69" s="119"/>
      <c r="J69" s="128">
        <f>BK69</f>
        <v>0</v>
      </c>
      <c r="L69" s="116"/>
      <c r="M69" s="121"/>
      <c r="N69" s="122"/>
      <c r="O69" s="122"/>
      <c r="P69" s="123">
        <f>SUM(P70:P72)</f>
        <v>0</v>
      </c>
      <c r="Q69" s="122"/>
      <c r="R69" s="123">
        <f>SUM(R70:R72)</f>
        <v>5.4592600000000004</v>
      </c>
      <c r="S69" s="122"/>
      <c r="T69" s="124">
        <f>SUM(T70:T72)</f>
        <v>0</v>
      </c>
      <c r="AR69" s="117" t="s">
        <v>83</v>
      </c>
      <c r="AT69" s="125" t="s">
        <v>74</v>
      </c>
      <c r="AU69" s="125" t="s">
        <v>83</v>
      </c>
      <c r="AY69" s="117" t="s">
        <v>118</v>
      </c>
      <c r="BK69" s="126">
        <f>SUM(BK70:BK72)</f>
        <v>0</v>
      </c>
    </row>
    <row r="70" spans="1:65" s="2" customFormat="1" ht="36" customHeight="1">
      <c r="A70" s="28"/>
      <c r="B70" s="129"/>
      <c r="C70" s="130" t="s">
        <v>177</v>
      </c>
      <c r="D70" s="130" t="s">
        <v>120</v>
      </c>
      <c r="E70" s="131" t="s">
        <v>178</v>
      </c>
      <c r="F70" s="132" t="s">
        <v>179</v>
      </c>
      <c r="G70" s="133" t="s">
        <v>123</v>
      </c>
      <c r="H70" s="134">
        <v>10</v>
      </c>
      <c r="I70" s="135"/>
      <c r="J70" s="136">
        <f>ROUND(I70*H70,2)</f>
        <v>0</v>
      </c>
      <c r="K70" s="137"/>
      <c r="L70" s="29"/>
      <c r="M70" s="138" t="s">
        <v>1</v>
      </c>
      <c r="N70" s="139" t="s">
        <v>41</v>
      </c>
      <c r="O70" s="53"/>
      <c r="P70" s="140">
        <f>O70*H70</f>
        <v>0</v>
      </c>
      <c r="Q70" s="140">
        <v>0.46166000000000001</v>
      </c>
      <c r="R70" s="140">
        <f>Q70*H70</f>
        <v>4.6166</v>
      </c>
      <c r="S70" s="140">
        <v>0</v>
      </c>
      <c r="T70" s="141">
        <f>S70*H70</f>
        <v>0</v>
      </c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R70" s="142" t="s">
        <v>124</v>
      </c>
      <c r="AT70" s="142" t="s">
        <v>120</v>
      </c>
      <c r="AU70" s="142" t="s">
        <v>125</v>
      </c>
      <c r="AY70" s="13" t="s">
        <v>118</v>
      </c>
      <c r="BE70" s="143">
        <f>IF(N70="základná",J70,0)</f>
        <v>0</v>
      </c>
      <c r="BF70" s="143">
        <f>IF(N70="znížená",J70,0)</f>
        <v>0</v>
      </c>
      <c r="BG70" s="143">
        <f>IF(N70="zákl. prenesená",J70,0)</f>
        <v>0</v>
      </c>
      <c r="BH70" s="143">
        <f>IF(N70="zníž. prenesená",J70,0)</f>
        <v>0</v>
      </c>
      <c r="BI70" s="143">
        <f>IF(N70="nulová",J70,0)</f>
        <v>0</v>
      </c>
      <c r="BJ70" s="13" t="s">
        <v>125</v>
      </c>
      <c r="BK70" s="143">
        <f>ROUND(I70*H70,2)</f>
        <v>0</v>
      </c>
      <c r="BL70" s="13" t="s">
        <v>124</v>
      </c>
      <c r="BM70" s="142" t="s">
        <v>180</v>
      </c>
    </row>
    <row r="71" spans="1:65" s="2" customFormat="1" ht="24" customHeight="1">
      <c r="A71" s="28"/>
      <c r="B71" s="129"/>
      <c r="C71" s="130" t="s">
        <v>181</v>
      </c>
      <c r="D71" s="130" t="s">
        <v>120</v>
      </c>
      <c r="E71" s="131" t="s">
        <v>182</v>
      </c>
      <c r="F71" s="132" t="s">
        <v>183</v>
      </c>
      <c r="G71" s="133" t="s">
        <v>123</v>
      </c>
      <c r="H71" s="134">
        <v>10</v>
      </c>
      <c r="I71" s="135"/>
      <c r="J71" s="136">
        <f>ROUND(I71*H71,2)</f>
        <v>0</v>
      </c>
      <c r="K71" s="137"/>
      <c r="L71" s="29"/>
      <c r="M71" s="138" t="s">
        <v>1</v>
      </c>
      <c r="N71" s="139" t="s">
        <v>41</v>
      </c>
      <c r="O71" s="53"/>
      <c r="P71" s="140">
        <f>O71*H71</f>
        <v>0</v>
      </c>
      <c r="Q71" s="140">
        <v>8.4250000000000005E-2</v>
      </c>
      <c r="R71" s="140">
        <f>Q71*H71</f>
        <v>0.84250000000000003</v>
      </c>
      <c r="S71" s="140">
        <v>0</v>
      </c>
      <c r="T71" s="141">
        <f>S71*H71</f>
        <v>0</v>
      </c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R71" s="142" t="s">
        <v>124</v>
      </c>
      <c r="AT71" s="142" t="s">
        <v>120</v>
      </c>
      <c r="AU71" s="142" t="s">
        <v>125</v>
      </c>
      <c r="AY71" s="13" t="s">
        <v>118</v>
      </c>
      <c r="BE71" s="143">
        <f>IF(N71="základná",J71,0)</f>
        <v>0</v>
      </c>
      <c r="BF71" s="143">
        <f>IF(N71="znížená",J71,0)</f>
        <v>0</v>
      </c>
      <c r="BG71" s="143">
        <f>IF(N71="zákl. prenesená",J71,0)</f>
        <v>0</v>
      </c>
      <c r="BH71" s="143">
        <f>IF(N71="zníž. prenesená",J71,0)</f>
        <v>0</v>
      </c>
      <c r="BI71" s="143">
        <f>IF(N71="nulová",J71,0)</f>
        <v>0</v>
      </c>
      <c r="BJ71" s="13" t="s">
        <v>125</v>
      </c>
      <c r="BK71" s="143">
        <f>ROUND(I71*H71,2)</f>
        <v>0</v>
      </c>
      <c r="BL71" s="13" t="s">
        <v>124</v>
      </c>
      <c r="BM71" s="142" t="s">
        <v>184</v>
      </c>
    </row>
    <row r="72" spans="1:65" s="2" customFormat="1" ht="16.5" customHeight="1">
      <c r="A72" s="28"/>
      <c r="B72" s="129"/>
      <c r="C72" s="130" t="s">
        <v>185</v>
      </c>
      <c r="D72" s="130" t="s">
        <v>120</v>
      </c>
      <c r="E72" s="131" t="s">
        <v>186</v>
      </c>
      <c r="F72" s="132" t="s">
        <v>187</v>
      </c>
      <c r="G72" s="133" t="s">
        <v>133</v>
      </c>
      <c r="H72" s="134">
        <v>16</v>
      </c>
      <c r="I72" s="135"/>
      <c r="J72" s="136">
        <f>ROUND(I72*H72,2)</f>
        <v>0</v>
      </c>
      <c r="K72" s="137"/>
      <c r="L72" s="29"/>
      <c r="M72" s="138" t="s">
        <v>1</v>
      </c>
      <c r="N72" s="139" t="s">
        <v>41</v>
      </c>
      <c r="O72" s="53"/>
      <c r="P72" s="140">
        <f>O72*H72</f>
        <v>0</v>
      </c>
      <c r="Q72" s="140">
        <v>1.0000000000000001E-5</v>
      </c>
      <c r="R72" s="140">
        <f>Q72*H72</f>
        <v>1.6000000000000001E-4</v>
      </c>
      <c r="S72" s="140">
        <v>0</v>
      </c>
      <c r="T72" s="141">
        <f>S72*H72</f>
        <v>0</v>
      </c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R72" s="142" t="s">
        <v>124</v>
      </c>
      <c r="AT72" s="142" t="s">
        <v>120</v>
      </c>
      <c r="AU72" s="142" t="s">
        <v>125</v>
      </c>
      <c r="AY72" s="13" t="s">
        <v>118</v>
      </c>
      <c r="BE72" s="143">
        <f>IF(N72="základná",J72,0)</f>
        <v>0</v>
      </c>
      <c r="BF72" s="143">
        <f>IF(N72="znížená",J72,0)</f>
        <v>0</v>
      </c>
      <c r="BG72" s="143">
        <f>IF(N72="zákl. prenesená",J72,0)</f>
        <v>0</v>
      </c>
      <c r="BH72" s="143">
        <f>IF(N72="zníž. prenesená",J72,0)</f>
        <v>0</v>
      </c>
      <c r="BI72" s="143">
        <f>IF(N72="nulová",J72,0)</f>
        <v>0</v>
      </c>
      <c r="BJ72" s="13" t="s">
        <v>125</v>
      </c>
      <c r="BK72" s="143">
        <f>ROUND(I72*H72,2)</f>
        <v>0</v>
      </c>
      <c r="BL72" s="13" t="s">
        <v>124</v>
      </c>
      <c r="BM72" s="142" t="s">
        <v>188</v>
      </c>
    </row>
    <row r="73" spans="1:65" s="11" customFormat="1" ht="22.95" customHeight="1">
      <c r="B73" s="116"/>
      <c r="D73" s="117" t="s">
        <v>74</v>
      </c>
      <c r="E73" s="127" t="s">
        <v>155</v>
      </c>
      <c r="F73" s="127" t="s">
        <v>189</v>
      </c>
      <c r="I73" s="119"/>
      <c r="J73" s="128">
        <f>BK73</f>
        <v>0</v>
      </c>
      <c r="L73" s="116"/>
      <c r="M73" s="121"/>
      <c r="N73" s="122"/>
      <c r="O73" s="122"/>
      <c r="P73" s="123">
        <f>SUM(P74:P78)</f>
        <v>0</v>
      </c>
      <c r="Q73" s="122"/>
      <c r="R73" s="123">
        <f>SUM(R74:R78)</f>
        <v>3.5024319999999998</v>
      </c>
      <c r="S73" s="122"/>
      <c r="T73" s="124">
        <f>SUM(T74:T78)</f>
        <v>0</v>
      </c>
      <c r="AR73" s="117" t="s">
        <v>83</v>
      </c>
      <c r="AT73" s="125" t="s">
        <v>74</v>
      </c>
      <c r="AU73" s="125" t="s">
        <v>83</v>
      </c>
      <c r="AY73" s="117" t="s">
        <v>118</v>
      </c>
      <c r="BK73" s="126">
        <f>SUM(BK74:BK78)</f>
        <v>0</v>
      </c>
    </row>
    <row r="74" spans="1:65" s="2" customFormat="1" ht="36" customHeight="1">
      <c r="A74" s="28"/>
      <c r="B74" s="129"/>
      <c r="C74" s="130" t="s">
        <v>190</v>
      </c>
      <c r="D74" s="130" t="s">
        <v>120</v>
      </c>
      <c r="E74" s="131" t="s">
        <v>191</v>
      </c>
      <c r="F74" s="132" t="s">
        <v>192</v>
      </c>
      <c r="G74" s="133" t="s">
        <v>133</v>
      </c>
      <c r="H74" s="134">
        <v>16</v>
      </c>
      <c r="I74" s="135"/>
      <c r="J74" s="136">
        <f>ROUND(I74*H74,2)</f>
        <v>0</v>
      </c>
      <c r="K74" s="137"/>
      <c r="L74" s="29"/>
      <c r="M74" s="138" t="s">
        <v>1</v>
      </c>
      <c r="N74" s="139" t="s">
        <v>41</v>
      </c>
      <c r="O74" s="53"/>
      <c r="P74" s="140">
        <f>O74*H74</f>
        <v>0</v>
      </c>
      <c r="Q74" s="140">
        <v>9.8530000000000006E-2</v>
      </c>
      <c r="R74" s="140">
        <f>Q74*H74</f>
        <v>1.5764800000000001</v>
      </c>
      <c r="S74" s="140">
        <v>0</v>
      </c>
      <c r="T74" s="141">
        <f>S74*H74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R74" s="142" t="s">
        <v>124</v>
      </c>
      <c r="AT74" s="142" t="s">
        <v>120</v>
      </c>
      <c r="AU74" s="142" t="s">
        <v>125</v>
      </c>
      <c r="AY74" s="13" t="s">
        <v>118</v>
      </c>
      <c r="BE74" s="143">
        <f>IF(N74="základná",J74,0)</f>
        <v>0</v>
      </c>
      <c r="BF74" s="143">
        <f>IF(N74="znížená",J74,0)</f>
        <v>0</v>
      </c>
      <c r="BG74" s="143">
        <f>IF(N74="zákl. prenesená",J74,0)</f>
        <v>0</v>
      </c>
      <c r="BH74" s="143">
        <f>IF(N74="zníž. prenesená",J74,0)</f>
        <v>0</v>
      </c>
      <c r="BI74" s="143">
        <f>IF(N74="nulová",J74,0)</f>
        <v>0</v>
      </c>
      <c r="BJ74" s="13" t="s">
        <v>125</v>
      </c>
      <c r="BK74" s="143">
        <f>ROUND(I74*H74,2)</f>
        <v>0</v>
      </c>
      <c r="BL74" s="13" t="s">
        <v>124</v>
      </c>
      <c r="BM74" s="142" t="s">
        <v>193</v>
      </c>
    </row>
    <row r="75" spans="1:65" s="2" customFormat="1" ht="16.5" customHeight="1">
      <c r="A75" s="28"/>
      <c r="B75" s="129"/>
      <c r="C75" s="144" t="s">
        <v>194</v>
      </c>
      <c r="D75" s="144" t="s">
        <v>195</v>
      </c>
      <c r="E75" s="145" t="s">
        <v>196</v>
      </c>
      <c r="F75" s="146" t="s">
        <v>197</v>
      </c>
      <c r="G75" s="147" t="s">
        <v>198</v>
      </c>
      <c r="H75" s="148">
        <v>17</v>
      </c>
      <c r="I75" s="149"/>
      <c r="J75" s="150">
        <f>ROUND(I75*H75,2)</f>
        <v>0</v>
      </c>
      <c r="K75" s="151"/>
      <c r="L75" s="152"/>
      <c r="M75" s="153" t="s">
        <v>1</v>
      </c>
      <c r="N75" s="154" t="s">
        <v>41</v>
      </c>
      <c r="O75" s="53"/>
      <c r="P75" s="140">
        <f>O75*H75</f>
        <v>0</v>
      </c>
      <c r="Q75" s="140">
        <v>2.3E-2</v>
      </c>
      <c r="R75" s="140">
        <f>Q75*H75</f>
        <v>0.39100000000000001</v>
      </c>
      <c r="S75" s="140">
        <v>0</v>
      </c>
      <c r="T75" s="141">
        <f>S75*H75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R75" s="142" t="s">
        <v>151</v>
      </c>
      <c r="AT75" s="142" t="s">
        <v>195</v>
      </c>
      <c r="AU75" s="142" t="s">
        <v>125</v>
      </c>
      <c r="AY75" s="13" t="s">
        <v>118</v>
      </c>
      <c r="BE75" s="143">
        <f>IF(N75="základná",J75,0)</f>
        <v>0</v>
      </c>
      <c r="BF75" s="143">
        <f>IF(N75="znížená",J75,0)</f>
        <v>0</v>
      </c>
      <c r="BG75" s="143">
        <f>IF(N75="zákl. prenesená",J75,0)</f>
        <v>0</v>
      </c>
      <c r="BH75" s="143">
        <f>IF(N75="zníž. prenesená",J75,0)</f>
        <v>0</v>
      </c>
      <c r="BI75" s="143">
        <f>IF(N75="nulová",J75,0)</f>
        <v>0</v>
      </c>
      <c r="BJ75" s="13" t="s">
        <v>125</v>
      </c>
      <c r="BK75" s="143">
        <f>ROUND(I75*H75,2)</f>
        <v>0</v>
      </c>
      <c r="BL75" s="13" t="s">
        <v>124</v>
      </c>
      <c r="BM75" s="142" t="s">
        <v>199</v>
      </c>
    </row>
    <row r="76" spans="1:65" s="2" customFormat="1" ht="24" customHeight="1">
      <c r="A76" s="28"/>
      <c r="B76" s="129"/>
      <c r="C76" s="130" t="s">
        <v>200</v>
      </c>
      <c r="D76" s="130" t="s">
        <v>120</v>
      </c>
      <c r="E76" s="131" t="s">
        <v>201</v>
      </c>
      <c r="F76" s="132" t="s">
        <v>202</v>
      </c>
      <c r="G76" s="133" t="s">
        <v>137</v>
      </c>
      <c r="H76" s="134">
        <v>0.4</v>
      </c>
      <c r="I76" s="135"/>
      <c r="J76" s="136">
        <f>ROUND(I76*H76,2)</f>
        <v>0</v>
      </c>
      <c r="K76" s="137"/>
      <c r="L76" s="29"/>
      <c r="M76" s="138" t="s">
        <v>1</v>
      </c>
      <c r="N76" s="139" t="s">
        <v>41</v>
      </c>
      <c r="O76" s="53"/>
      <c r="P76" s="140">
        <f>O76*H76</f>
        <v>0</v>
      </c>
      <c r="Q76" s="140">
        <v>2.2151299999999998</v>
      </c>
      <c r="R76" s="140">
        <f>Q76*H76</f>
        <v>0.88605199999999995</v>
      </c>
      <c r="S76" s="140">
        <v>0</v>
      </c>
      <c r="T76" s="141">
        <f>S76*H76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R76" s="142" t="s">
        <v>124</v>
      </c>
      <c r="AT76" s="142" t="s">
        <v>120</v>
      </c>
      <c r="AU76" s="142" t="s">
        <v>125</v>
      </c>
      <c r="AY76" s="13" t="s">
        <v>118</v>
      </c>
      <c r="BE76" s="143">
        <f>IF(N76="základná",J76,0)</f>
        <v>0</v>
      </c>
      <c r="BF76" s="143">
        <f>IF(N76="znížená",J76,0)</f>
        <v>0</v>
      </c>
      <c r="BG76" s="143">
        <f>IF(N76="zákl. prenesená",J76,0)</f>
        <v>0</v>
      </c>
      <c r="BH76" s="143">
        <f>IF(N76="zníž. prenesená",J76,0)</f>
        <v>0</v>
      </c>
      <c r="BI76" s="143">
        <f>IF(N76="nulová",J76,0)</f>
        <v>0</v>
      </c>
      <c r="BJ76" s="13" t="s">
        <v>125</v>
      </c>
      <c r="BK76" s="143">
        <f>ROUND(I76*H76,2)</f>
        <v>0</v>
      </c>
      <c r="BL76" s="13" t="s">
        <v>124</v>
      </c>
      <c r="BM76" s="142" t="s">
        <v>203</v>
      </c>
    </row>
    <row r="77" spans="1:65" s="2" customFormat="1" ht="24" customHeight="1">
      <c r="A77" s="28"/>
      <c r="B77" s="129"/>
      <c r="C77" s="130" t="s">
        <v>7</v>
      </c>
      <c r="D77" s="130" t="s">
        <v>120</v>
      </c>
      <c r="E77" s="131" t="s">
        <v>204</v>
      </c>
      <c r="F77" s="132" t="s">
        <v>205</v>
      </c>
      <c r="G77" s="133" t="s">
        <v>123</v>
      </c>
      <c r="H77" s="134">
        <v>105</v>
      </c>
      <c r="I77" s="135"/>
      <c r="J77" s="136">
        <f>ROUND(I77*H77,2)</f>
        <v>0</v>
      </c>
      <c r="K77" s="137"/>
      <c r="L77" s="29"/>
      <c r="M77" s="138" t="s">
        <v>1</v>
      </c>
      <c r="N77" s="139" t="s">
        <v>41</v>
      </c>
      <c r="O77" s="53"/>
      <c r="P77" s="140">
        <f>O77*H77</f>
        <v>0</v>
      </c>
      <c r="Q77" s="140">
        <v>6.1799999999999997E-3</v>
      </c>
      <c r="R77" s="140">
        <f>Q77*H77</f>
        <v>0.64889999999999992</v>
      </c>
      <c r="S77" s="140">
        <v>0</v>
      </c>
      <c r="T77" s="141">
        <f>S77*H77</f>
        <v>0</v>
      </c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R77" s="142" t="s">
        <v>124</v>
      </c>
      <c r="AT77" s="142" t="s">
        <v>120</v>
      </c>
      <c r="AU77" s="142" t="s">
        <v>125</v>
      </c>
      <c r="AY77" s="13" t="s">
        <v>118</v>
      </c>
      <c r="BE77" s="143">
        <f>IF(N77="základná",J77,0)</f>
        <v>0</v>
      </c>
      <c r="BF77" s="143">
        <f>IF(N77="znížená",J77,0)</f>
        <v>0</v>
      </c>
      <c r="BG77" s="143">
        <f>IF(N77="zákl. prenesená",J77,0)</f>
        <v>0</v>
      </c>
      <c r="BH77" s="143">
        <f>IF(N77="zníž. prenesená",J77,0)</f>
        <v>0</v>
      </c>
      <c r="BI77" s="143">
        <f>IF(N77="nulová",J77,0)</f>
        <v>0</v>
      </c>
      <c r="BJ77" s="13" t="s">
        <v>125</v>
      </c>
      <c r="BK77" s="143">
        <f>ROUND(I77*H77,2)</f>
        <v>0</v>
      </c>
      <c r="BL77" s="13" t="s">
        <v>124</v>
      </c>
      <c r="BM77" s="142" t="s">
        <v>206</v>
      </c>
    </row>
    <row r="78" spans="1:65" s="2" customFormat="1" ht="24" customHeight="1">
      <c r="A78" s="28"/>
      <c r="B78" s="129"/>
      <c r="C78" s="130" t="s">
        <v>207</v>
      </c>
      <c r="D78" s="130" t="s">
        <v>120</v>
      </c>
      <c r="E78" s="131" t="s">
        <v>208</v>
      </c>
      <c r="F78" s="132" t="s">
        <v>209</v>
      </c>
      <c r="G78" s="133" t="s">
        <v>123</v>
      </c>
      <c r="H78" s="134">
        <v>10</v>
      </c>
      <c r="I78" s="135"/>
      <c r="J78" s="136">
        <f>ROUND(I78*H78,2)</f>
        <v>0</v>
      </c>
      <c r="K78" s="137"/>
      <c r="L78" s="29"/>
      <c r="M78" s="138" t="s">
        <v>1</v>
      </c>
      <c r="N78" s="139" t="s">
        <v>41</v>
      </c>
      <c r="O78" s="53"/>
      <c r="P78" s="140">
        <f>O78*H78</f>
        <v>0</v>
      </c>
      <c r="Q78" s="140">
        <v>0</v>
      </c>
      <c r="R78" s="140">
        <f>Q78*H78</f>
        <v>0</v>
      </c>
      <c r="S78" s="140">
        <v>0</v>
      </c>
      <c r="T78" s="141">
        <f>S78*H78</f>
        <v>0</v>
      </c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R78" s="142" t="s">
        <v>124</v>
      </c>
      <c r="AT78" s="142" t="s">
        <v>120</v>
      </c>
      <c r="AU78" s="142" t="s">
        <v>125</v>
      </c>
      <c r="AY78" s="13" t="s">
        <v>118</v>
      </c>
      <c r="BE78" s="143">
        <f>IF(N78="základná",J78,0)</f>
        <v>0</v>
      </c>
      <c r="BF78" s="143">
        <f>IF(N78="znížená",J78,0)</f>
        <v>0</v>
      </c>
      <c r="BG78" s="143">
        <f>IF(N78="zákl. prenesená",J78,0)</f>
        <v>0</v>
      </c>
      <c r="BH78" s="143">
        <f>IF(N78="zníž. prenesená",J78,0)</f>
        <v>0</v>
      </c>
      <c r="BI78" s="143">
        <f>IF(N78="nulová",J78,0)</f>
        <v>0</v>
      </c>
      <c r="BJ78" s="13" t="s">
        <v>125</v>
      </c>
      <c r="BK78" s="143">
        <f>ROUND(I78*H78,2)</f>
        <v>0</v>
      </c>
      <c r="BL78" s="13" t="s">
        <v>124</v>
      </c>
      <c r="BM78" s="142" t="s">
        <v>210</v>
      </c>
    </row>
    <row r="79" spans="1:65" s="11" customFormat="1" ht="22.95" customHeight="1">
      <c r="B79" s="116"/>
      <c r="D79" s="117" t="s">
        <v>74</v>
      </c>
      <c r="E79" s="127" t="s">
        <v>211</v>
      </c>
      <c r="F79" s="127" t="s">
        <v>212</v>
      </c>
      <c r="I79" s="119"/>
      <c r="J79" s="128">
        <f>BK79</f>
        <v>0</v>
      </c>
      <c r="L79" s="116"/>
      <c r="M79" s="121"/>
      <c r="N79" s="122"/>
      <c r="O79" s="122"/>
      <c r="P79" s="123">
        <f>P80</f>
        <v>0</v>
      </c>
      <c r="Q79" s="122"/>
      <c r="R79" s="123">
        <f>R80</f>
        <v>0</v>
      </c>
      <c r="S79" s="122"/>
      <c r="T79" s="124">
        <f>T80</f>
        <v>0</v>
      </c>
      <c r="AR79" s="117" t="s">
        <v>83</v>
      </c>
      <c r="AT79" s="125" t="s">
        <v>74</v>
      </c>
      <c r="AU79" s="125" t="s">
        <v>83</v>
      </c>
      <c r="AY79" s="117" t="s">
        <v>118</v>
      </c>
      <c r="BK79" s="126">
        <f>BK80</f>
        <v>0</v>
      </c>
    </row>
    <row r="80" spans="1:65" s="2" customFormat="1" ht="24" customHeight="1">
      <c r="A80" s="28"/>
      <c r="B80" s="129"/>
      <c r="C80" s="130" t="s">
        <v>213</v>
      </c>
      <c r="D80" s="130" t="s">
        <v>120</v>
      </c>
      <c r="E80" s="131" t="s">
        <v>214</v>
      </c>
      <c r="F80" s="132" t="s">
        <v>215</v>
      </c>
      <c r="G80" s="133" t="s">
        <v>216</v>
      </c>
      <c r="H80" s="134">
        <v>42.243000000000002</v>
      </c>
      <c r="I80" s="135"/>
      <c r="J80" s="136">
        <f>ROUND(I80*H80,2)</f>
        <v>0</v>
      </c>
      <c r="K80" s="137"/>
      <c r="L80" s="29"/>
      <c r="M80" s="138" t="s">
        <v>1</v>
      </c>
      <c r="N80" s="139" t="s">
        <v>41</v>
      </c>
      <c r="O80" s="53"/>
      <c r="P80" s="140">
        <f>O80*H80</f>
        <v>0</v>
      </c>
      <c r="Q80" s="140">
        <v>0</v>
      </c>
      <c r="R80" s="140">
        <f>Q80*H80</f>
        <v>0</v>
      </c>
      <c r="S80" s="140">
        <v>0</v>
      </c>
      <c r="T80" s="141">
        <f>S80*H80</f>
        <v>0</v>
      </c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R80" s="142" t="s">
        <v>124</v>
      </c>
      <c r="AT80" s="142" t="s">
        <v>120</v>
      </c>
      <c r="AU80" s="142" t="s">
        <v>125</v>
      </c>
      <c r="AY80" s="13" t="s">
        <v>118</v>
      </c>
      <c r="BE80" s="143">
        <f>IF(N80="základná",J80,0)</f>
        <v>0</v>
      </c>
      <c r="BF80" s="143">
        <f>IF(N80="znížená",J80,0)</f>
        <v>0</v>
      </c>
      <c r="BG80" s="143">
        <f>IF(N80="zákl. prenesená",J80,0)</f>
        <v>0</v>
      </c>
      <c r="BH80" s="143">
        <f>IF(N80="zníž. prenesená",J80,0)</f>
        <v>0</v>
      </c>
      <c r="BI80" s="143">
        <f>IF(N80="nulová",J80,0)</f>
        <v>0</v>
      </c>
      <c r="BJ80" s="13" t="s">
        <v>125</v>
      </c>
      <c r="BK80" s="143">
        <f>ROUND(I80*H80,2)</f>
        <v>0</v>
      </c>
      <c r="BL80" s="13" t="s">
        <v>124</v>
      </c>
      <c r="BM80" s="142" t="s">
        <v>217</v>
      </c>
    </row>
    <row r="81" spans="1:65" s="11" customFormat="1" ht="25.95" customHeight="1">
      <c r="B81" s="116"/>
      <c r="D81" s="117" t="s">
        <v>74</v>
      </c>
      <c r="E81" s="118" t="s">
        <v>218</v>
      </c>
      <c r="F81" s="118" t="s">
        <v>219</v>
      </c>
      <c r="I81" s="119"/>
      <c r="J81" s="120">
        <f>BK81</f>
        <v>0</v>
      </c>
      <c r="L81" s="116"/>
      <c r="M81" s="121"/>
      <c r="N81" s="122"/>
      <c r="O81" s="122"/>
      <c r="P81" s="123">
        <f>P82+P84+P100+P104+P119+P123+P127</f>
        <v>0</v>
      </c>
      <c r="Q81" s="122"/>
      <c r="R81" s="123">
        <f>R82+R84+R100+R104+R119+R123+R127</f>
        <v>10.003351499999999</v>
      </c>
      <c r="S81" s="122"/>
      <c r="T81" s="124">
        <f>T82+T84+T100+T104+T119+T123+T127</f>
        <v>1.3481200000000002</v>
      </c>
      <c r="AR81" s="117" t="s">
        <v>125</v>
      </c>
      <c r="AT81" s="125" t="s">
        <v>74</v>
      </c>
      <c r="AU81" s="125" t="s">
        <v>75</v>
      </c>
      <c r="AY81" s="117" t="s">
        <v>118</v>
      </c>
      <c r="BK81" s="126">
        <f>BK82+BK84+BK100+BK104+BK119+BK123+BK127</f>
        <v>0</v>
      </c>
    </row>
    <row r="82" spans="1:65" s="11" customFormat="1" ht="22.95" customHeight="1">
      <c r="B82" s="116"/>
      <c r="D82" s="117" t="s">
        <v>74</v>
      </c>
      <c r="E82" s="127" t="s">
        <v>220</v>
      </c>
      <c r="F82" s="127" t="s">
        <v>221</v>
      </c>
      <c r="I82" s="119"/>
      <c r="J82" s="128">
        <f>BK82</f>
        <v>0</v>
      </c>
      <c r="L82" s="116"/>
      <c r="M82" s="121"/>
      <c r="N82" s="122"/>
      <c r="O82" s="122"/>
      <c r="P82" s="123">
        <f>P83</f>
        <v>0</v>
      </c>
      <c r="Q82" s="122"/>
      <c r="R82" s="123">
        <f>R83</f>
        <v>2.2799999999999999E-3</v>
      </c>
      <c r="S82" s="122"/>
      <c r="T82" s="124">
        <f>T83</f>
        <v>0</v>
      </c>
      <c r="AR82" s="117" t="s">
        <v>125</v>
      </c>
      <c r="AT82" s="125" t="s">
        <v>74</v>
      </c>
      <c r="AU82" s="125" t="s">
        <v>83</v>
      </c>
      <c r="AY82" s="117" t="s">
        <v>118</v>
      </c>
      <c r="BK82" s="126">
        <f>BK83</f>
        <v>0</v>
      </c>
    </row>
    <row r="83" spans="1:65" s="2" customFormat="1" ht="24" customHeight="1">
      <c r="A83" s="28"/>
      <c r="B83" s="129"/>
      <c r="C83" s="130" t="s">
        <v>222</v>
      </c>
      <c r="D83" s="130" t="s">
        <v>120</v>
      </c>
      <c r="E83" s="131" t="s">
        <v>223</v>
      </c>
      <c r="F83" s="132" t="s">
        <v>224</v>
      </c>
      <c r="G83" s="133" t="s">
        <v>198</v>
      </c>
      <c r="H83" s="134">
        <v>2</v>
      </c>
      <c r="I83" s="135"/>
      <c r="J83" s="136">
        <f>ROUND(I83*H83,2)</f>
        <v>0</v>
      </c>
      <c r="K83" s="137"/>
      <c r="L83" s="29"/>
      <c r="M83" s="138" t="s">
        <v>1</v>
      </c>
      <c r="N83" s="139" t="s">
        <v>41</v>
      </c>
      <c r="O83" s="53"/>
      <c r="P83" s="140">
        <f>O83*H83</f>
        <v>0</v>
      </c>
      <c r="Q83" s="140">
        <v>1.14E-3</v>
      </c>
      <c r="R83" s="140">
        <f>Q83*H83</f>
        <v>2.2799999999999999E-3</v>
      </c>
      <c r="S83" s="140">
        <v>0</v>
      </c>
      <c r="T83" s="141">
        <f>S83*H83</f>
        <v>0</v>
      </c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R83" s="142" t="s">
        <v>185</v>
      </c>
      <c r="AT83" s="142" t="s">
        <v>120</v>
      </c>
      <c r="AU83" s="142" t="s">
        <v>125</v>
      </c>
      <c r="AY83" s="13" t="s">
        <v>118</v>
      </c>
      <c r="BE83" s="143">
        <f>IF(N83="základná",J83,0)</f>
        <v>0</v>
      </c>
      <c r="BF83" s="143">
        <f>IF(N83="znížená",J83,0)</f>
        <v>0</v>
      </c>
      <c r="BG83" s="143">
        <f>IF(N83="zákl. prenesená",J83,0)</f>
        <v>0</v>
      </c>
      <c r="BH83" s="143">
        <f>IF(N83="zníž. prenesená",J83,0)</f>
        <v>0</v>
      </c>
      <c r="BI83" s="143">
        <f>IF(N83="nulová",J83,0)</f>
        <v>0</v>
      </c>
      <c r="BJ83" s="13" t="s">
        <v>125</v>
      </c>
      <c r="BK83" s="143">
        <f>ROUND(I83*H83,2)</f>
        <v>0</v>
      </c>
      <c r="BL83" s="13" t="s">
        <v>185</v>
      </c>
      <c r="BM83" s="142" t="s">
        <v>225</v>
      </c>
    </row>
    <row r="84" spans="1:65" s="11" customFormat="1" ht="22.95" customHeight="1">
      <c r="B84" s="116"/>
      <c r="D84" s="117" t="s">
        <v>74</v>
      </c>
      <c r="E84" s="127" t="s">
        <v>226</v>
      </c>
      <c r="F84" s="127" t="s">
        <v>227</v>
      </c>
      <c r="I84" s="119"/>
      <c r="J84" s="128">
        <f>BK84</f>
        <v>0</v>
      </c>
      <c r="L84" s="116"/>
      <c r="M84" s="121"/>
      <c r="N84" s="122"/>
      <c r="O84" s="122"/>
      <c r="P84" s="123">
        <f>SUM(P85:P99)</f>
        <v>0</v>
      </c>
      <c r="Q84" s="122"/>
      <c r="R84" s="123">
        <f>SUM(R85:R99)</f>
        <v>7.216189</v>
      </c>
      <c r="S84" s="122"/>
      <c r="T84" s="124">
        <f>SUM(T85:T99)</f>
        <v>0.74399999999999999</v>
      </c>
      <c r="AR84" s="117" t="s">
        <v>125</v>
      </c>
      <c r="AT84" s="125" t="s">
        <v>74</v>
      </c>
      <c r="AU84" s="125" t="s">
        <v>83</v>
      </c>
      <c r="AY84" s="117" t="s">
        <v>118</v>
      </c>
      <c r="BK84" s="126">
        <f>SUM(BK85:BK99)</f>
        <v>0</v>
      </c>
    </row>
    <row r="85" spans="1:65" s="2" customFormat="1" ht="36" customHeight="1">
      <c r="A85" s="28"/>
      <c r="B85" s="129"/>
      <c r="C85" s="130" t="s">
        <v>228</v>
      </c>
      <c r="D85" s="130" t="s">
        <v>120</v>
      </c>
      <c r="E85" s="131" t="s">
        <v>229</v>
      </c>
      <c r="F85" s="132" t="s">
        <v>230</v>
      </c>
      <c r="G85" s="133" t="s">
        <v>198</v>
      </c>
      <c r="H85" s="134">
        <v>6</v>
      </c>
      <c r="I85" s="135"/>
      <c r="J85" s="136">
        <f t="shared" ref="J85:J99" si="10">ROUND(I85*H85,2)</f>
        <v>0</v>
      </c>
      <c r="K85" s="137"/>
      <c r="L85" s="29"/>
      <c r="M85" s="138" t="s">
        <v>1</v>
      </c>
      <c r="N85" s="139" t="s">
        <v>41</v>
      </c>
      <c r="O85" s="53"/>
      <c r="P85" s="140">
        <f t="shared" ref="P85:P99" si="11">O85*H85</f>
        <v>0</v>
      </c>
      <c r="Q85" s="140">
        <v>2.1000000000000001E-4</v>
      </c>
      <c r="R85" s="140">
        <f t="shared" ref="R85:R99" si="12">Q85*H85</f>
        <v>1.2600000000000001E-3</v>
      </c>
      <c r="S85" s="140">
        <v>0</v>
      </c>
      <c r="T85" s="141">
        <f t="shared" ref="T85:T99" si="13">S85*H85</f>
        <v>0</v>
      </c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R85" s="142" t="s">
        <v>185</v>
      </c>
      <c r="AT85" s="142" t="s">
        <v>120</v>
      </c>
      <c r="AU85" s="142" t="s">
        <v>125</v>
      </c>
      <c r="AY85" s="13" t="s">
        <v>118</v>
      </c>
      <c r="BE85" s="143">
        <f t="shared" ref="BE85:BE99" si="14">IF(N85="základná",J85,0)</f>
        <v>0</v>
      </c>
      <c r="BF85" s="143">
        <f t="shared" ref="BF85:BF99" si="15">IF(N85="znížená",J85,0)</f>
        <v>0</v>
      </c>
      <c r="BG85" s="143">
        <f t="shared" ref="BG85:BG99" si="16">IF(N85="zákl. prenesená",J85,0)</f>
        <v>0</v>
      </c>
      <c r="BH85" s="143">
        <f t="shared" ref="BH85:BH99" si="17">IF(N85="zníž. prenesená",J85,0)</f>
        <v>0</v>
      </c>
      <c r="BI85" s="143">
        <f t="shared" ref="BI85:BI99" si="18">IF(N85="nulová",J85,0)</f>
        <v>0</v>
      </c>
      <c r="BJ85" s="13" t="s">
        <v>125</v>
      </c>
      <c r="BK85" s="143">
        <f t="shared" ref="BK85:BK99" si="19">ROUND(I85*H85,2)</f>
        <v>0</v>
      </c>
      <c r="BL85" s="13" t="s">
        <v>185</v>
      </c>
      <c r="BM85" s="142" t="s">
        <v>231</v>
      </c>
    </row>
    <row r="86" spans="1:65" s="2" customFormat="1" ht="24" customHeight="1">
      <c r="A86" s="28"/>
      <c r="B86" s="129"/>
      <c r="C86" s="130" t="s">
        <v>232</v>
      </c>
      <c r="D86" s="130" t="s">
        <v>120</v>
      </c>
      <c r="E86" s="131" t="s">
        <v>233</v>
      </c>
      <c r="F86" s="132" t="s">
        <v>234</v>
      </c>
      <c r="G86" s="133" t="s">
        <v>133</v>
      </c>
      <c r="H86" s="134">
        <v>100</v>
      </c>
      <c r="I86" s="135"/>
      <c r="J86" s="136">
        <f t="shared" si="10"/>
        <v>0</v>
      </c>
      <c r="K86" s="137"/>
      <c r="L86" s="29"/>
      <c r="M86" s="138" t="s">
        <v>1</v>
      </c>
      <c r="N86" s="139" t="s">
        <v>41</v>
      </c>
      <c r="O86" s="53"/>
      <c r="P86" s="140">
        <f t="shared" si="11"/>
        <v>0</v>
      </c>
      <c r="Q86" s="140">
        <v>2.5999999999999998E-4</v>
      </c>
      <c r="R86" s="140">
        <f t="shared" si="12"/>
        <v>2.5999999999999999E-2</v>
      </c>
      <c r="S86" s="140">
        <v>0</v>
      </c>
      <c r="T86" s="141">
        <f t="shared" si="13"/>
        <v>0</v>
      </c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R86" s="142" t="s">
        <v>185</v>
      </c>
      <c r="AT86" s="142" t="s">
        <v>120</v>
      </c>
      <c r="AU86" s="142" t="s">
        <v>125</v>
      </c>
      <c r="AY86" s="13" t="s">
        <v>118</v>
      </c>
      <c r="BE86" s="143">
        <f t="shared" si="14"/>
        <v>0</v>
      </c>
      <c r="BF86" s="143">
        <f t="shared" si="15"/>
        <v>0</v>
      </c>
      <c r="BG86" s="143">
        <f t="shared" si="16"/>
        <v>0</v>
      </c>
      <c r="BH86" s="143">
        <f t="shared" si="17"/>
        <v>0</v>
      </c>
      <c r="BI86" s="143">
        <f t="shared" si="18"/>
        <v>0</v>
      </c>
      <c r="BJ86" s="13" t="s">
        <v>125</v>
      </c>
      <c r="BK86" s="143">
        <f t="shared" si="19"/>
        <v>0</v>
      </c>
      <c r="BL86" s="13" t="s">
        <v>185</v>
      </c>
      <c r="BM86" s="142" t="s">
        <v>235</v>
      </c>
    </row>
    <row r="87" spans="1:65" s="2" customFormat="1" ht="24" customHeight="1">
      <c r="A87" s="28"/>
      <c r="B87" s="129"/>
      <c r="C87" s="130" t="s">
        <v>236</v>
      </c>
      <c r="D87" s="130" t="s">
        <v>120</v>
      </c>
      <c r="E87" s="131" t="s">
        <v>237</v>
      </c>
      <c r="F87" s="132" t="s">
        <v>238</v>
      </c>
      <c r="G87" s="133" t="s">
        <v>133</v>
      </c>
      <c r="H87" s="134">
        <v>57</v>
      </c>
      <c r="I87" s="135"/>
      <c r="J87" s="136">
        <f t="shared" si="10"/>
        <v>0</v>
      </c>
      <c r="K87" s="137"/>
      <c r="L87" s="29"/>
      <c r="M87" s="138" t="s">
        <v>1</v>
      </c>
      <c r="N87" s="139" t="s">
        <v>41</v>
      </c>
      <c r="O87" s="53"/>
      <c r="P87" s="140">
        <f t="shared" si="11"/>
        <v>0</v>
      </c>
      <c r="Q87" s="140">
        <v>2.5999999999999998E-4</v>
      </c>
      <c r="R87" s="140">
        <f t="shared" si="12"/>
        <v>1.4819999999999998E-2</v>
      </c>
      <c r="S87" s="140">
        <v>0</v>
      </c>
      <c r="T87" s="141">
        <f t="shared" si="13"/>
        <v>0</v>
      </c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R87" s="142" t="s">
        <v>185</v>
      </c>
      <c r="AT87" s="142" t="s">
        <v>120</v>
      </c>
      <c r="AU87" s="142" t="s">
        <v>125</v>
      </c>
      <c r="AY87" s="13" t="s">
        <v>118</v>
      </c>
      <c r="BE87" s="143">
        <f t="shared" si="14"/>
        <v>0</v>
      </c>
      <c r="BF87" s="143">
        <f t="shared" si="15"/>
        <v>0</v>
      </c>
      <c r="BG87" s="143">
        <f t="shared" si="16"/>
        <v>0</v>
      </c>
      <c r="BH87" s="143">
        <f t="shared" si="17"/>
        <v>0</v>
      </c>
      <c r="BI87" s="143">
        <f t="shared" si="18"/>
        <v>0</v>
      </c>
      <c r="BJ87" s="13" t="s">
        <v>125</v>
      </c>
      <c r="BK87" s="143">
        <f t="shared" si="19"/>
        <v>0</v>
      </c>
      <c r="BL87" s="13" t="s">
        <v>185</v>
      </c>
      <c r="BM87" s="142" t="s">
        <v>239</v>
      </c>
    </row>
    <row r="88" spans="1:65" s="2" customFormat="1" ht="24" customHeight="1">
      <c r="A88" s="28"/>
      <c r="B88" s="129"/>
      <c r="C88" s="130" t="s">
        <v>240</v>
      </c>
      <c r="D88" s="130" t="s">
        <v>120</v>
      </c>
      <c r="E88" s="131" t="s">
        <v>241</v>
      </c>
      <c r="F88" s="132" t="s">
        <v>242</v>
      </c>
      <c r="G88" s="133" t="s">
        <v>133</v>
      </c>
      <c r="H88" s="134">
        <v>9.5</v>
      </c>
      <c r="I88" s="135"/>
      <c r="J88" s="136">
        <f t="shared" si="10"/>
        <v>0</v>
      </c>
      <c r="K88" s="137"/>
      <c r="L88" s="29"/>
      <c r="M88" s="138" t="s">
        <v>1</v>
      </c>
      <c r="N88" s="139" t="s">
        <v>41</v>
      </c>
      <c r="O88" s="53"/>
      <c r="P88" s="140">
        <f t="shared" si="11"/>
        <v>0</v>
      </c>
      <c r="Q88" s="140">
        <v>2.5999999999999998E-4</v>
      </c>
      <c r="R88" s="140">
        <f t="shared" si="12"/>
        <v>2.47E-3</v>
      </c>
      <c r="S88" s="140">
        <v>0</v>
      </c>
      <c r="T88" s="141">
        <f t="shared" si="13"/>
        <v>0</v>
      </c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R88" s="142" t="s">
        <v>185</v>
      </c>
      <c r="AT88" s="142" t="s">
        <v>120</v>
      </c>
      <c r="AU88" s="142" t="s">
        <v>125</v>
      </c>
      <c r="AY88" s="13" t="s">
        <v>118</v>
      </c>
      <c r="BE88" s="143">
        <f t="shared" si="14"/>
        <v>0</v>
      </c>
      <c r="BF88" s="143">
        <f t="shared" si="15"/>
        <v>0</v>
      </c>
      <c r="BG88" s="143">
        <f t="shared" si="16"/>
        <v>0</v>
      </c>
      <c r="BH88" s="143">
        <f t="shared" si="17"/>
        <v>0</v>
      </c>
      <c r="BI88" s="143">
        <f t="shared" si="18"/>
        <v>0</v>
      </c>
      <c r="BJ88" s="13" t="s">
        <v>125</v>
      </c>
      <c r="BK88" s="143">
        <f t="shared" si="19"/>
        <v>0</v>
      </c>
      <c r="BL88" s="13" t="s">
        <v>185</v>
      </c>
      <c r="BM88" s="142" t="s">
        <v>243</v>
      </c>
    </row>
    <row r="89" spans="1:65" s="2" customFormat="1" ht="24" customHeight="1">
      <c r="A89" s="28"/>
      <c r="B89" s="129"/>
      <c r="C89" s="130" t="s">
        <v>244</v>
      </c>
      <c r="D89" s="130" t="s">
        <v>120</v>
      </c>
      <c r="E89" s="131" t="s">
        <v>245</v>
      </c>
      <c r="F89" s="132" t="s">
        <v>246</v>
      </c>
      <c r="G89" s="133" t="s">
        <v>133</v>
      </c>
      <c r="H89" s="134">
        <v>40</v>
      </c>
      <c r="I89" s="135"/>
      <c r="J89" s="136">
        <f t="shared" si="10"/>
        <v>0</v>
      </c>
      <c r="K89" s="137"/>
      <c r="L89" s="29"/>
      <c r="M89" s="138" t="s">
        <v>1</v>
      </c>
      <c r="N89" s="139" t="s">
        <v>41</v>
      </c>
      <c r="O89" s="53"/>
      <c r="P89" s="140">
        <f t="shared" si="11"/>
        <v>0</v>
      </c>
      <c r="Q89" s="140">
        <v>2.5999999999999998E-4</v>
      </c>
      <c r="R89" s="140">
        <f t="shared" si="12"/>
        <v>1.04E-2</v>
      </c>
      <c r="S89" s="140">
        <v>0</v>
      </c>
      <c r="T89" s="141">
        <f t="shared" si="13"/>
        <v>0</v>
      </c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R89" s="142" t="s">
        <v>185</v>
      </c>
      <c r="AT89" s="142" t="s">
        <v>120</v>
      </c>
      <c r="AU89" s="142" t="s">
        <v>125</v>
      </c>
      <c r="AY89" s="13" t="s">
        <v>118</v>
      </c>
      <c r="BE89" s="143">
        <f t="shared" si="14"/>
        <v>0</v>
      </c>
      <c r="BF89" s="143">
        <f t="shared" si="15"/>
        <v>0</v>
      </c>
      <c r="BG89" s="143">
        <f t="shared" si="16"/>
        <v>0</v>
      </c>
      <c r="BH89" s="143">
        <f t="shared" si="17"/>
        <v>0</v>
      </c>
      <c r="BI89" s="143">
        <f t="shared" si="18"/>
        <v>0</v>
      </c>
      <c r="BJ89" s="13" t="s">
        <v>125</v>
      </c>
      <c r="BK89" s="143">
        <f t="shared" si="19"/>
        <v>0</v>
      </c>
      <c r="BL89" s="13" t="s">
        <v>185</v>
      </c>
      <c r="BM89" s="142" t="s">
        <v>247</v>
      </c>
    </row>
    <row r="90" spans="1:65" s="2" customFormat="1" ht="24" customHeight="1">
      <c r="A90" s="28"/>
      <c r="B90" s="129"/>
      <c r="C90" s="130" t="s">
        <v>248</v>
      </c>
      <c r="D90" s="130" t="s">
        <v>120</v>
      </c>
      <c r="E90" s="131" t="s">
        <v>249</v>
      </c>
      <c r="F90" s="132" t="s">
        <v>250</v>
      </c>
      <c r="G90" s="133" t="s">
        <v>123</v>
      </c>
      <c r="H90" s="134">
        <v>214</v>
      </c>
      <c r="I90" s="135"/>
      <c r="J90" s="136">
        <f t="shared" si="10"/>
        <v>0</v>
      </c>
      <c r="K90" s="137"/>
      <c r="L90" s="29"/>
      <c r="M90" s="138" t="s">
        <v>1</v>
      </c>
      <c r="N90" s="139" t="s">
        <v>41</v>
      </c>
      <c r="O90" s="53"/>
      <c r="P90" s="140">
        <f t="shared" si="11"/>
        <v>0</v>
      </c>
      <c r="Q90" s="140">
        <v>0</v>
      </c>
      <c r="R90" s="140">
        <f t="shared" si="12"/>
        <v>0</v>
      </c>
      <c r="S90" s="140">
        <v>0</v>
      </c>
      <c r="T90" s="141">
        <f t="shared" si="13"/>
        <v>0</v>
      </c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R90" s="142" t="s">
        <v>185</v>
      </c>
      <c r="AT90" s="142" t="s">
        <v>120</v>
      </c>
      <c r="AU90" s="142" t="s">
        <v>125</v>
      </c>
      <c r="AY90" s="13" t="s">
        <v>118</v>
      </c>
      <c r="BE90" s="143">
        <f t="shared" si="14"/>
        <v>0</v>
      </c>
      <c r="BF90" s="143">
        <f t="shared" si="15"/>
        <v>0</v>
      </c>
      <c r="BG90" s="143">
        <f t="shared" si="16"/>
        <v>0</v>
      </c>
      <c r="BH90" s="143">
        <f t="shared" si="17"/>
        <v>0</v>
      </c>
      <c r="BI90" s="143">
        <f t="shared" si="18"/>
        <v>0</v>
      </c>
      <c r="BJ90" s="13" t="s">
        <v>125</v>
      </c>
      <c r="BK90" s="143">
        <f t="shared" si="19"/>
        <v>0</v>
      </c>
      <c r="BL90" s="13" t="s">
        <v>185</v>
      </c>
      <c r="BM90" s="142" t="s">
        <v>251</v>
      </c>
    </row>
    <row r="91" spans="1:65" s="2" customFormat="1" ht="24" customHeight="1">
      <c r="A91" s="28"/>
      <c r="B91" s="129"/>
      <c r="C91" s="130" t="s">
        <v>252</v>
      </c>
      <c r="D91" s="130" t="s">
        <v>120</v>
      </c>
      <c r="E91" s="131" t="s">
        <v>253</v>
      </c>
      <c r="F91" s="132" t="s">
        <v>254</v>
      </c>
      <c r="G91" s="133" t="s">
        <v>133</v>
      </c>
      <c r="H91" s="134">
        <v>564</v>
      </c>
      <c r="I91" s="135"/>
      <c r="J91" s="136">
        <f t="shared" si="10"/>
        <v>0</v>
      </c>
      <c r="K91" s="137"/>
      <c r="L91" s="29"/>
      <c r="M91" s="138" t="s">
        <v>1</v>
      </c>
      <c r="N91" s="139" t="s">
        <v>41</v>
      </c>
      <c r="O91" s="53"/>
      <c r="P91" s="140">
        <f t="shared" si="11"/>
        <v>0</v>
      </c>
      <c r="Q91" s="140">
        <v>0</v>
      </c>
      <c r="R91" s="140">
        <f t="shared" si="12"/>
        <v>0</v>
      </c>
      <c r="S91" s="140">
        <v>0</v>
      </c>
      <c r="T91" s="141">
        <f t="shared" si="13"/>
        <v>0</v>
      </c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R91" s="142" t="s">
        <v>185</v>
      </c>
      <c r="AT91" s="142" t="s">
        <v>120</v>
      </c>
      <c r="AU91" s="142" t="s">
        <v>125</v>
      </c>
      <c r="AY91" s="13" t="s">
        <v>118</v>
      </c>
      <c r="BE91" s="143">
        <f t="shared" si="14"/>
        <v>0</v>
      </c>
      <c r="BF91" s="143">
        <f t="shared" si="15"/>
        <v>0</v>
      </c>
      <c r="BG91" s="143">
        <f t="shared" si="16"/>
        <v>0</v>
      </c>
      <c r="BH91" s="143">
        <f t="shared" si="17"/>
        <v>0</v>
      </c>
      <c r="BI91" s="143">
        <f t="shared" si="18"/>
        <v>0</v>
      </c>
      <c r="BJ91" s="13" t="s">
        <v>125</v>
      </c>
      <c r="BK91" s="143">
        <f t="shared" si="19"/>
        <v>0</v>
      </c>
      <c r="BL91" s="13" t="s">
        <v>185</v>
      </c>
      <c r="BM91" s="142" t="s">
        <v>255</v>
      </c>
    </row>
    <row r="92" spans="1:65" s="2" customFormat="1" ht="16.5" customHeight="1">
      <c r="A92" s="28"/>
      <c r="B92" s="129"/>
      <c r="C92" s="130" t="s">
        <v>256</v>
      </c>
      <c r="D92" s="130" t="s">
        <v>120</v>
      </c>
      <c r="E92" s="131" t="s">
        <v>257</v>
      </c>
      <c r="F92" s="132" t="s">
        <v>258</v>
      </c>
      <c r="G92" s="133" t="s">
        <v>133</v>
      </c>
      <c r="H92" s="134">
        <v>224</v>
      </c>
      <c r="I92" s="135"/>
      <c r="J92" s="136">
        <f t="shared" si="10"/>
        <v>0</v>
      </c>
      <c r="K92" s="137"/>
      <c r="L92" s="29"/>
      <c r="M92" s="138" t="s">
        <v>1</v>
      </c>
      <c r="N92" s="139" t="s">
        <v>41</v>
      </c>
      <c r="O92" s="53"/>
      <c r="P92" s="140">
        <f t="shared" si="11"/>
        <v>0</v>
      </c>
      <c r="Q92" s="140">
        <v>0</v>
      </c>
      <c r="R92" s="140">
        <f t="shared" si="12"/>
        <v>0</v>
      </c>
      <c r="S92" s="140">
        <v>0</v>
      </c>
      <c r="T92" s="141">
        <f t="shared" si="13"/>
        <v>0</v>
      </c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R92" s="142" t="s">
        <v>185</v>
      </c>
      <c r="AT92" s="142" t="s">
        <v>120</v>
      </c>
      <c r="AU92" s="142" t="s">
        <v>125</v>
      </c>
      <c r="AY92" s="13" t="s">
        <v>118</v>
      </c>
      <c r="BE92" s="143">
        <f t="shared" si="14"/>
        <v>0</v>
      </c>
      <c r="BF92" s="143">
        <f t="shared" si="15"/>
        <v>0</v>
      </c>
      <c r="BG92" s="143">
        <f t="shared" si="16"/>
        <v>0</v>
      </c>
      <c r="BH92" s="143">
        <f t="shared" si="17"/>
        <v>0</v>
      </c>
      <c r="BI92" s="143">
        <f t="shared" si="18"/>
        <v>0</v>
      </c>
      <c r="BJ92" s="13" t="s">
        <v>125</v>
      </c>
      <c r="BK92" s="143">
        <f t="shared" si="19"/>
        <v>0</v>
      </c>
      <c r="BL92" s="13" t="s">
        <v>185</v>
      </c>
      <c r="BM92" s="142" t="s">
        <v>259</v>
      </c>
    </row>
    <row r="93" spans="1:65" s="2" customFormat="1" ht="24" customHeight="1">
      <c r="A93" s="28"/>
      <c r="B93" s="129"/>
      <c r="C93" s="130" t="s">
        <v>260</v>
      </c>
      <c r="D93" s="130" t="s">
        <v>120</v>
      </c>
      <c r="E93" s="131" t="s">
        <v>261</v>
      </c>
      <c r="F93" s="132" t="s">
        <v>262</v>
      </c>
      <c r="G93" s="133" t="s">
        <v>123</v>
      </c>
      <c r="H93" s="134">
        <v>62</v>
      </c>
      <c r="I93" s="135"/>
      <c r="J93" s="136">
        <f t="shared" si="10"/>
        <v>0</v>
      </c>
      <c r="K93" s="137"/>
      <c r="L93" s="29"/>
      <c r="M93" s="138" t="s">
        <v>1</v>
      </c>
      <c r="N93" s="139" t="s">
        <v>41</v>
      </c>
      <c r="O93" s="53"/>
      <c r="P93" s="140">
        <f t="shared" si="11"/>
        <v>0</v>
      </c>
      <c r="Q93" s="140">
        <v>0</v>
      </c>
      <c r="R93" s="140">
        <f t="shared" si="12"/>
        <v>0</v>
      </c>
      <c r="S93" s="140">
        <v>7.0000000000000001E-3</v>
      </c>
      <c r="T93" s="141">
        <f t="shared" si="13"/>
        <v>0.434</v>
      </c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R93" s="142" t="s">
        <v>185</v>
      </c>
      <c r="AT93" s="142" t="s">
        <v>120</v>
      </c>
      <c r="AU93" s="142" t="s">
        <v>125</v>
      </c>
      <c r="AY93" s="13" t="s">
        <v>118</v>
      </c>
      <c r="BE93" s="143">
        <f t="shared" si="14"/>
        <v>0</v>
      </c>
      <c r="BF93" s="143">
        <f t="shared" si="15"/>
        <v>0</v>
      </c>
      <c r="BG93" s="143">
        <f t="shared" si="16"/>
        <v>0</v>
      </c>
      <c r="BH93" s="143">
        <f t="shared" si="17"/>
        <v>0</v>
      </c>
      <c r="BI93" s="143">
        <f t="shared" si="18"/>
        <v>0</v>
      </c>
      <c r="BJ93" s="13" t="s">
        <v>125</v>
      </c>
      <c r="BK93" s="143">
        <f t="shared" si="19"/>
        <v>0</v>
      </c>
      <c r="BL93" s="13" t="s">
        <v>185</v>
      </c>
      <c r="BM93" s="142" t="s">
        <v>263</v>
      </c>
    </row>
    <row r="94" spans="1:65" s="2" customFormat="1" ht="24" customHeight="1">
      <c r="A94" s="28"/>
      <c r="B94" s="129"/>
      <c r="C94" s="130" t="s">
        <v>264</v>
      </c>
      <c r="D94" s="130" t="s">
        <v>120</v>
      </c>
      <c r="E94" s="131" t="s">
        <v>265</v>
      </c>
      <c r="F94" s="132" t="s">
        <v>266</v>
      </c>
      <c r="G94" s="133" t="s">
        <v>123</v>
      </c>
      <c r="H94" s="134">
        <v>62</v>
      </c>
      <c r="I94" s="135"/>
      <c r="J94" s="136">
        <f t="shared" si="10"/>
        <v>0</v>
      </c>
      <c r="K94" s="137"/>
      <c r="L94" s="29"/>
      <c r="M94" s="138" t="s">
        <v>1</v>
      </c>
      <c r="N94" s="139" t="s">
        <v>41</v>
      </c>
      <c r="O94" s="53"/>
      <c r="P94" s="140">
        <f t="shared" si="11"/>
        <v>0</v>
      </c>
      <c r="Q94" s="140">
        <v>0</v>
      </c>
      <c r="R94" s="140">
        <f t="shared" si="12"/>
        <v>0</v>
      </c>
      <c r="S94" s="140">
        <v>5.0000000000000001E-3</v>
      </c>
      <c r="T94" s="141">
        <f t="shared" si="13"/>
        <v>0.31</v>
      </c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R94" s="142" t="s">
        <v>185</v>
      </c>
      <c r="AT94" s="142" t="s">
        <v>120</v>
      </c>
      <c r="AU94" s="142" t="s">
        <v>125</v>
      </c>
      <c r="AY94" s="13" t="s">
        <v>118</v>
      </c>
      <c r="BE94" s="143">
        <f t="shared" si="14"/>
        <v>0</v>
      </c>
      <c r="BF94" s="143">
        <f t="shared" si="15"/>
        <v>0</v>
      </c>
      <c r="BG94" s="143">
        <f t="shared" si="16"/>
        <v>0</v>
      </c>
      <c r="BH94" s="143">
        <f t="shared" si="17"/>
        <v>0</v>
      </c>
      <c r="BI94" s="143">
        <f t="shared" si="18"/>
        <v>0</v>
      </c>
      <c r="BJ94" s="13" t="s">
        <v>125</v>
      </c>
      <c r="BK94" s="143">
        <f t="shared" si="19"/>
        <v>0</v>
      </c>
      <c r="BL94" s="13" t="s">
        <v>185</v>
      </c>
      <c r="BM94" s="142" t="s">
        <v>267</v>
      </c>
    </row>
    <row r="95" spans="1:65" s="2" customFormat="1" ht="36" customHeight="1">
      <c r="A95" s="28"/>
      <c r="B95" s="129"/>
      <c r="C95" s="130" t="s">
        <v>268</v>
      </c>
      <c r="D95" s="130" t="s">
        <v>120</v>
      </c>
      <c r="E95" s="131" t="s">
        <v>269</v>
      </c>
      <c r="F95" s="132" t="s">
        <v>270</v>
      </c>
      <c r="G95" s="133" t="s">
        <v>137</v>
      </c>
      <c r="H95" s="134">
        <v>13.69</v>
      </c>
      <c r="I95" s="135"/>
      <c r="J95" s="136">
        <f t="shared" si="10"/>
        <v>0</v>
      </c>
      <c r="K95" s="137"/>
      <c r="L95" s="29"/>
      <c r="M95" s="138" t="s">
        <v>1</v>
      </c>
      <c r="N95" s="139" t="s">
        <v>41</v>
      </c>
      <c r="O95" s="53"/>
      <c r="P95" s="140">
        <f t="shared" si="11"/>
        <v>0</v>
      </c>
      <c r="Q95" s="140">
        <v>2.3099999999999999E-2</v>
      </c>
      <c r="R95" s="140">
        <f t="shared" si="12"/>
        <v>0.31623899999999999</v>
      </c>
      <c r="S95" s="140">
        <v>0</v>
      </c>
      <c r="T95" s="141">
        <f t="shared" si="13"/>
        <v>0</v>
      </c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R95" s="142" t="s">
        <v>185</v>
      </c>
      <c r="AT95" s="142" t="s">
        <v>120</v>
      </c>
      <c r="AU95" s="142" t="s">
        <v>125</v>
      </c>
      <c r="AY95" s="13" t="s">
        <v>118</v>
      </c>
      <c r="BE95" s="143">
        <f t="shared" si="14"/>
        <v>0</v>
      </c>
      <c r="BF95" s="143">
        <f t="shared" si="15"/>
        <v>0</v>
      </c>
      <c r="BG95" s="143">
        <f t="shared" si="16"/>
        <v>0</v>
      </c>
      <c r="BH95" s="143">
        <f t="shared" si="17"/>
        <v>0</v>
      </c>
      <c r="BI95" s="143">
        <f t="shared" si="18"/>
        <v>0</v>
      </c>
      <c r="BJ95" s="13" t="s">
        <v>125</v>
      </c>
      <c r="BK95" s="143">
        <f t="shared" si="19"/>
        <v>0</v>
      </c>
      <c r="BL95" s="13" t="s">
        <v>185</v>
      </c>
      <c r="BM95" s="142" t="s">
        <v>271</v>
      </c>
    </row>
    <row r="96" spans="1:65" s="2" customFormat="1" ht="24" customHeight="1">
      <c r="A96" s="28"/>
      <c r="B96" s="129"/>
      <c r="C96" s="144" t="s">
        <v>272</v>
      </c>
      <c r="D96" s="144" t="s">
        <v>195</v>
      </c>
      <c r="E96" s="145" t="s">
        <v>273</v>
      </c>
      <c r="F96" s="146" t="s">
        <v>274</v>
      </c>
      <c r="G96" s="147" t="s">
        <v>137</v>
      </c>
      <c r="H96" s="148">
        <v>7.8540000000000001</v>
      </c>
      <c r="I96" s="149"/>
      <c r="J96" s="150">
        <f t="shared" si="10"/>
        <v>0</v>
      </c>
      <c r="K96" s="151"/>
      <c r="L96" s="152"/>
      <c r="M96" s="153" t="s">
        <v>1</v>
      </c>
      <c r="N96" s="154" t="s">
        <v>41</v>
      </c>
      <c r="O96" s="53"/>
      <c r="P96" s="140">
        <f t="shared" si="11"/>
        <v>0</v>
      </c>
      <c r="Q96" s="140">
        <v>0.5</v>
      </c>
      <c r="R96" s="140">
        <f t="shared" si="12"/>
        <v>3.927</v>
      </c>
      <c r="S96" s="140">
        <v>0</v>
      </c>
      <c r="T96" s="141">
        <f t="shared" si="13"/>
        <v>0</v>
      </c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R96" s="142" t="s">
        <v>260</v>
      </c>
      <c r="AT96" s="142" t="s">
        <v>195</v>
      </c>
      <c r="AU96" s="142" t="s">
        <v>125</v>
      </c>
      <c r="AY96" s="13" t="s">
        <v>118</v>
      </c>
      <c r="BE96" s="143">
        <f t="shared" si="14"/>
        <v>0</v>
      </c>
      <c r="BF96" s="143">
        <f t="shared" si="15"/>
        <v>0</v>
      </c>
      <c r="BG96" s="143">
        <f t="shared" si="16"/>
        <v>0</v>
      </c>
      <c r="BH96" s="143">
        <f t="shared" si="17"/>
        <v>0</v>
      </c>
      <c r="BI96" s="143">
        <f t="shared" si="18"/>
        <v>0</v>
      </c>
      <c r="BJ96" s="13" t="s">
        <v>125</v>
      </c>
      <c r="BK96" s="143">
        <f t="shared" si="19"/>
        <v>0</v>
      </c>
      <c r="BL96" s="13" t="s">
        <v>185</v>
      </c>
      <c r="BM96" s="142" t="s">
        <v>275</v>
      </c>
    </row>
    <row r="97" spans="1:65" s="2" customFormat="1" ht="24" customHeight="1">
      <c r="A97" s="28"/>
      <c r="B97" s="129"/>
      <c r="C97" s="144" t="s">
        <v>276</v>
      </c>
      <c r="D97" s="144" t="s">
        <v>195</v>
      </c>
      <c r="E97" s="145" t="s">
        <v>277</v>
      </c>
      <c r="F97" s="146" t="s">
        <v>278</v>
      </c>
      <c r="G97" s="147" t="s">
        <v>137</v>
      </c>
      <c r="H97" s="148">
        <v>5.8360000000000003</v>
      </c>
      <c r="I97" s="149"/>
      <c r="J97" s="150">
        <f t="shared" si="10"/>
        <v>0</v>
      </c>
      <c r="K97" s="151"/>
      <c r="L97" s="152"/>
      <c r="M97" s="153" t="s">
        <v>1</v>
      </c>
      <c r="N97" s="154" t="s">
        <v>41</v>
      </c>
      <c r="O97" s="53"/>
      <c r="P97" s="140">
        <f t="shared" si="11"/>
        <v>0</v>
      </c>
      <c r="Q97" s="140">
        <v>0.5</v>
      </c>
      <c r="R97" s="140">
        <f t="shared" si="12"/>
        <v>2.9180000000000001</v>
      </c>
      <c r="S97" s="140">
        <v>0</v>
      </c>
      <c r="T97" s="141">
        <f t="shared" si="13"/>
        <v>0</v>
      </c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R97" s="142" t="s">
        <v>260</v>
      </c>
      <c r="AT97" s="142" t="s">
        <v>195</v>
      </c>
      <c r="AU97" s="142" t="s">
        <v>125</v>
      </c>
      <c r="AY97" s="13" t="s">
        <v>118</v>
      </c>
      <c r="BE97" s="143">
        <f t="shared" si="14"/>
        <v>0</v>
      </c>
      <c r="BF97" s="143">
        <f t="shared" si="15"/>
        <v>0</v>
      </c>
      <c r="BG97" s="143">
        <f t="shared" si="16"/>
        <v>0</v>
      </c>
      <c r="BH97" s="143">
        <f t="shared" si="17"/>
        <v>0</v>
      </c>
      <c r="BI97" s="143">
        <f t="shared" si="18"/>
        <v>0</v>
      </c>
      <c r="BJ97" s="13" t="s">
        <v>125</v>
      </c>
      <c r="BK97" s="143">
        <f t="shared" si="19"/>
        <v>0</v>
      </c>
      <c r="BL97" s="13" t="s">
        <v>185</v>
      </c>
      <c r="BM97" s="142" t="s">
        <v>279</v>
      </c>
    </row>
    <row r="98" spans="1:65" s="2" customFormat="1" ht="24" customHeight="1">
      <c r="A98" s="28"/>
      <c r="B98" s="129"/>
      <c r="C98" s="130" t="s">
        <v>280</v>
      </c>
      <c r="D98" s="130" t="s">
        <v>120</v>
      </c>
      <c r="E98" s="131" t="s">
        <v>281</v>
      </c>
      <c r="F98" s="132" t="s">
        <v>282</v>
      </c>
      <c r="G98" s="133" t="s">
        <v>123</v>
      </c>
      <c r="H98" s="134">
        <v>32</v>
      </c>
      <c r="I98" s="135"/>
      <c r="J98" s="136">
        <f t="shared" si="10"/>
        <v>0</v>
      </c>
      <c r="K98" s="137"/>
      <c r="L98" s="29"/>
      <c r="M98" s="138" t="s">
        <v>1</v>
      </c>
      <c r="N98" s="139" t="s">
        <v>41</v>
      </c>
      <c r="O98" s="53"/>
      <c r="P98" s="140">
        <f t="shared" si="11"/>
        <v>0</v>
      </c>
      <c r="Q98" s="140">
        <v>0</v>
      </c>
      <c r="R98" s="140">
        <f t="shared" si="12"/>
        <v>0</v>
      </c>
      <c r="S98" s="140">
        <v>0</v>
      </c>
      <c r="T98" s="141">
        <f t="shared" si="13"/>
        <v>0</v>
      </c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R98" s="142" t="s">
        <v>185</v>
      </c>
      <c r="AT98" s="142" t="s">
        <v>120</v>
      </c>
      <c r="AU98" s="142" t="s">
        <v>125</v>
      </c>
      <c r="AY98" s="13" t="s">
        <v>118</v>
      </c>
      <c r="BE98" s="143">
        <f t="shared" si="14"/>
        <v>0</v>
      </c>
      <c r="BF98" s="143">
        <f t="shared" si="15"/>
        <v>0</v>
      </c>
      <c r="BG98" s="143">
        <f t="shared" si="16"/>
        <v>0</v>
      </c>
      <c r="BH98" s="143">
        <f t="shared" si="17"/>
        <v>0</v>
      </c>
      <c r="BI98" s="143">
        <f t="shared" si="18"/>
        <v>0</v>
      </c>
      <c r="BJ98" s="13" t="s">
        <v>125</v>
      </c>
      <c r="BK98" s="143">
        <f t="shared" si="19"/>
        <v>0</v>
      </c>
      <c r="BL98" s="13" t="s">
        <v>185</v>
      </c>
      <c r="BM98" s="142" t="s">
        <v>283</v>
      </c>
    </row>
    <row r="99" spans="1:65" s="2" customFormat="1" ht="24" customHeight="1">
      <c r="A99" s="28"/>
      <c r="B99" s="129"/>
      <c r="C99" s="130" t="s">
        <v>284</v>
      </c>
      <c r="D99" s="130" t="s">
        <v>120</v>
      </c>
      <c r="E99" s="131" t="s">
        <v>285</v>
      </c>
      <c r="F99" s="132" t="s">
        <v>286</v>
      </c>
      <c r="G99" s="133" t="s">
        <v>287</v>
      </c>
      <c r="H99" s="155"/>
      <c r="I99" s="135"/>
      <c r="J99" s="136">
        <f t="shared" si="10"/>
        <v>0</v>
      </c>
      <c r="K99" s="137"/>
      <c r="L99" s="29"/>
      <c r="M99" s="138" t="s">
        <v>1</v>
      </c>
      <c r="N99" s="139" t="s">
        <v>41</v>
      </c>
      <c r="O99" s="53"/>
      <c r="P99" s="140">
        <f t="shared" si="11"/>
        <v>0</v>
      </c>
      <c r="Q99" s="140">
        <v>0</v>
      </c>
      <c r="R99" s="140">
        <f t="shared" si="12"/>
        <v>0</v>
      </c>
      <c r="S99" s="140">
        <v>0</v>
      </c>
      <c r="T99" s="141">
        <f t="shared" si="13"/>
        <v>0</v>
      </c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R99" s="142" t="s">
        <v>185</v>
      </c>
      <c r="AT99" s="142" t="s">
        <v>120</v>
      </c>
      <c r="AU99" s="142" t="s">
        <v>125</v>
      </c>
      <c r="AY99" s="13" t="s">
        <v>118</v>
      </c>
      <c r="BE99" s="143">
        <f t="shared" si="14"/>
        <v>0</v>
      </c>
      <c r="BF99" s="143">
        <f t="shared" si="15"/>
        <v>0</v>
      </c>
      <c r="BG99" s="143">
        <f t="shared" si="16"/>
        <v>0</v>
      </c>
      <c r="BH99" s="143">
        <f t="shared" si="17"/>
        <v>0</v>
      </c>
      <c r="BI99" s="143">
        <f t="shared" si="18"/>
        <v>0</v>
      </c>
      <c r="BJ99" s="13" t="s">
        <v>125</v>
      </c>
      <c r="BK99" s="143">
        <f t="shared" si="19"/>
        <v>0</v>
      </c>
      <c r="BL99" s="13" t="s">
        <v>185</v>
      </c>
      <c r="BM99" s="142" t="s">
        <v>288</v>
      </c>
    </row>
    <row r="100" spans="1:65" s="11" customFormat="1" ht="22.95" customHeight="1">
      <c r="B100" s="116"/>
      <c r="D100" s="117" t="s">
        <v>74</v>
      </c>
      <c r="E100" s="127" t="s">
        <v>289</v>
      </c>
      <c r="F100" s="127" t="s">
        <v>290</v>
      </c>
      <c r="I100" s="119"/>
      <c r="J100" s="128">
        <f>BK100</f>
        <v>0</v>
      </c>
      <c r="L100" s="116"/>
      <c r="M100" s="121"/>
      <c r="N100" s="122"/>
      <c r="O100" s="122"/>
      <c r="P100" s="123">
        <f>SUM(P101:P103)</f>
        <v>0</v>
      </c>
      <c r="Q100" s="122"/>
      <c r="R100" s="123">
        <f>SUM(R101:R103)</f>
        <v>1.9799999999999998</v>
      </c>
      <c r="S100" s="122"/>
      <c r="T100" s="124">
        <f>SUM(T101:T103)</f>
        <v>0</v>
      </c>
      <c r="AR100" s="117" t="s">
        <v>125</v>
      </c>
      <c r="AT100" s="125" t="s">
        <v>74</v>
      </c>
      <c r="AU100" s="125" t="s">
        <v>83</v>
      </c>
      <c r="AY100" s="117" t="s">
        <v>118</v>
      </c>
      <c r="BK100" s="126">
        <f>SUM(BK101:BK103)</f>
        <v>0</v>
      </c>
    </row>
    <row r="101" spans="1:65" s="2" customFormat="1" ht="16.5" customHeight="1">
      <c r="A101" s="28"/>
      <c r="B101" s="129"/>
      <c r="C101" s="130" t="s">
        <v>291</v>
      </c>
      <c r="D101" s="130" t="s">
        <v>120</v>
      </c>
      <c r="E101" s="131" t="s">
        <v>292</v>
      </c>
      <c r="F101" s="132" t="s">
        <v>293</v>
      </c>
      <c r="G101" s="133" t="s">
        <v>123</v>
      </c>
      <c r="H101" s="134">
        <v>110</v>
      </c>
      <c r="I101" s="135"/>
      <c r="J101" s="136">
        <f>ROUND(I101*H101,2)</f>
        <v>0</v>
      </c>
      <c r="K101" s="137"/>
      <c r="L101" s="29"/>
      <c r="M101" s="138" t="s">
        <v>1</v>
      </c>
      <c r="N101" s="139" t="s">
        <v>41</v>
      </c>
      <c r="O101" s="53"/>
      <c r="P101" s="140">
        <f>O101*H101</f>
        <v>0</v>
      </c>
      <c r="Q101" s="140">
        <v>0</v>
      </c>
      <c r="R101" s="140">
        <f>Q101*H101</f>
        <v>0</v>
      </c>
      <c r="S101" s="140">
        <v>0</v>
      </c>
      <c r="T101" s="141">
        <f>S101*H101</f>
        <v>0</v>
      </c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R101" s="142" t="s">
        <v>185</v>
      </c>
      <c r="AT101" s="142" t="s">
        <v>120</v>
      </c>
      <c r="AU101" s="142" t="s">
        <v>125</v>
      </c>
      <c r="AY101" s="13" t="s">
        <v>118</v>
      </c>
      <c r="BE101" s="143">
        <f>IF(N101="základná",J101,0)</f>
        <v>0</v>
      </c>
      <c r="BF101" s="143">
        <f>IF(N101="znížená",J101,0)</f>
        <v>0</v>
      </c>
      <c r="BG101" s="143">
        <f>IF(N101="zákl. prenesená",J101,0)</f>
        <v>0</v>
      </c>
      <c r="BH101" s="143">
        <f>IF(N101="zníž. prenesená",J101,0)</f>
        <v>0</v>
      </c>
      <c r="BI101" s="143">
        <f>IF(N101="nulová",J101,0)</f>
        <v>0</v>
      </c>
      <c r="BJ101" s="13" t="s">
        <v>125</v>
      </c>
      <c r="BK101" s="143">
        <f>ROUND(I101*H101,2)</f>
        <v>0</v>
      </c>
      <c r="BL101" s="13" t="s">
        <v>185</v>
      </c>
      <c r="BM101" s="142" t="s">
        <v>294</v>
      </c>
    </row>
    <row r="102" spans="1:65" s="2" customFormat="1" ht="36" customHeight="1">
      <c r="A102" s="28"/>
      <c r="B102" s="129"/>
      <c r="C102" s="144" t="s">
        <v>295</v>
      </c>
      <c r="D102" s="144" t="s">
        <v>195</v>
      </c>
      <c r="E102" s="145" t="s">
        <v>296</v>
      </c>
      <c r="F102" s="146" t="s">
        <v>297</v>
      </c>
      <c r="G102" s="147" t="s">
        <v>123</v>
      </c>
      <c r="H102" s="148">
        <v>110</v>
      </c>
      <c r="I102" s="149"/>
      <c r="J102" s="150">
        <f>ROUND(I102*H102,2)</f>
        <v>0</v>
      </c>
      <c r="K102" s="151"/>
      <c r="L102" s="152"/>
      <c r="M102" s="153" t="s">
        <v>1</v>
      </c>
      <c r="N102" s="154" t="s">
        <v>41</v>
      </c>
      <c r="O102" s="53"/>
      <c r="P102" s="140">
        <f>O102*H102</f>
        <v>0</v>
      </c>
      <c r="Q102" s="140">
        <v>1.7999999999999999E-2</v>
      </c>
      <c r="R102" s="140">
        <f>Q102*H102</f>
        <v>1.9799999999999998</v>
      </c>
      <c r="S102" s="140">
        <v>0</v>
      </c>
      <c r="T102" s="141">
        <f>S102*H102</f>
        <v>0</v>
      </c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R102" s="142" t="s">
        <v>260</v>
      </c>
      <c r="AT102" s="142" t="s">
        <v>195</v>
      </c>
      <c r="AU102" s="142" t="s">
        <v>125</v>
      </c>
      <c r="AY102" s="13" t="s">
        <v>118</v>
      </c>
      <c r="BE102" s="143">
        <f>IF(N102="základná",J102,0)</f>
        <v>0</v>
      </c>
      <c r="BF102" s="143">
        <f>IF(N102="znížená",J102,0)</f>
        <v>0</v>
      </c>
      <c r="BG102" s="143">
        <f>IF(N102="zákl. prenesená",J102,0)</f>
        <v>0</v>
      </c>
      <c r="BH102" s="143">
        <f>IF(N102="zníž. prenesená",J102,0)</f>
        <v>0</v>
      </c>
      <c r="BI102" s="143">
        <f>IF(N102="nulová",J102,0)</f>
        <v>0</v>
      </c>
      <c r="BJ102" s="13" t="s">
        <v>125</v>
      </c>
      <c r="BK102" s="143">
        <f>ROUND(I102*H102,2)</f>
        <v>0</v>
      </c>
      <c r="BL102" s="13" t="s">
        <v>185</v>
      </c>
      <c r="BM102" s="142" t="s">
        <v>298</v>
      </c>
    </row>
    <row r="103" spans="1:65" s="2" customFormat="1" ht="24" customHeight="1">
      <c r="A103" s="28"/>
      <c r="B103" s="129"/>
      <c r="C103" s="130" t="s">
        <v>299</v>
      </c>
      <c r="D103" s="130" t="s">
        <v>120</v>
      </c>
      <c r="E103" s="131" t="s">
        <v>300</v>
      </c>
      <c r="F103" s="132" t="s">
        <v>301</v>
      </c>
      <c r="G103" s="133" t="s">
        <v>287</v>
      </c>
      <c r="H103" s="155"/>
      <c r="I103" s="135"/>
      <c r="J103" s="136">
        <f>ROUND(I103*H103,2)</f>
        <v>0</v>
      </c>
      <c r="K103" s="137"/>
      <c r="L103" s="29"/>
      <c r="M103" s="138" t="s">
        <v>1</v>
      </c>
      <c r="N103" s="139" t="s">
        <v>41</v>
      </c>
      <c r="O103" s="53"/>
      <c r="P103" s="140">
        <f>O103*H103</f>
        <v>0</v>
      </c>
      <c r="Q103" s="140">
        <v>0</v>
      </c>
      <c r="R103" s="140">
        <f>Q103*H103</f>
        <v>0</v>
      </c>
      <c r="S103" s="140">
        <v>0</v>
      </c>
      <c r="T103" s="141">
        <f>S103*H103</f>
        <v>0</v>
      </c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R103" s="142" t="s">
        <v>185</v>
      </c>
      <c r="AT103" s="142" t="s">
        <v>120</v>
      </c>
      <c r="AU103" s="142" t="s">
        <v>125</v>
      </c>
      <c r="AY103" s="13" t="s">
        <v>118</v>
      </c>
      <c r="BE103" s="143">
        <f>IF(N103="základná",J103,0)</f>
        <v>0</v>
      </c>
      <c r="BF103" s="143">
        <f>IF(N103="znížená",J103,0)</f>
        <v>0</v>
      </c>
      <c r="BG103" s="143">
        <f>IF(N103="zákl. prenesená",J103,0)</f>
        <v>0</v>
      </c>
      <c r="BH103" s="143">
        <f>IF(N103="zníž. prenesená",J103,0)</f>
        <v>0</v>
      </c>
      <c r="BI103" s="143">
        <f>IF(N103="nulová",J103,0)</f>
        <v>0</v>
      </c>
      <c r="BJ103" s="13" t="s">
        <v>125</v>
      </c>
      <c r="BK103" s="143">
        <f>ROUND(I103*H103,2)</f>
        <v>0</v>
      </c>
      <c r="BL103" s="13" t="s">
        <v>185</v>
      </c>
      <c r="BM103" s="142" t="s">
        <v>302</v>
      </c>
    </row>
    <row r="104" spans="1:65" s="11" customFormat="1" ht="22.95" customHeight="1">
      <c r="B104" s="116"/>
      <c r="D104" s="117" t="s">
        <v>74</v>
      </c>
      <c r="E104" s="127" t="s">
        <v>303</v>
      </c>
      <c r="F104" s="127" t="s">
        <v>304</v>
      </c>
      <c r="I104" s="119"/>
      <c r="J104" s="128">
        <f>BK104</f>
        <v>0</v>
      </c>
      <c r="L104" s="116"/>
      <c r="M104" s="121"/>
      <c r="N104" s="122"/>
      <c r="O104" s="122"/>
      <c r="P104" s="123">
        <f>SUM(P105:P118)</f>
        <v>0</v>
      </c>
      <c r="Q104" s="122"/>
      <c r="R104" s="123">
        <f>SUM(R105:R118)</f>
        <v>0.64849999999999997</v>
      </c>
      <c r="S104" s="122"/>
      <c r="T104" s="124">
        <f>SUM(T105:T118)</f>
        <v>0.6041200000000001</v>
      </c>
      <c r="AR104" s="117" t="s">
        <v>125</v>
      </c>
      <c r="AT104" s="125" t="s">
        <v>74</v>
      </c>
      <c r="AU104" s="125" t="s">
        <v>83</v>
      </c>
      <c r="AY104" s="117" t="s">
        <v>118</v>
      </c>
      <c r="BK104" s="126">
        <f>SUM(BK105:BK118)</f>
        <v>0</v>
      </c>
    </row>
    <row r="105" spans="1:65" s="2" customFormat="1" ht="16.5" customHeight="1">
      <c r="A105" s="28"/>
      <c r="B105" s="129"/>
      <c r="C105" s="130" t="s">
        <v>305</v>
      </c>
      <c r="D105" s="130" t="s">
        <v>120</v>
      </c>
      <c r="E105" s="131" t="s">
        <v>306</v>
      </c>
      <c r="F105" s="132" t="s">
        <v>307</v>
      </c>
      <c r="G105" s="133" t="s">
        <v>133</v>
      </c>
      <c r="H105" s="134">
        <v>21</v>
      </c>
      <c r="I105" s="135"/>
      <c r="J105" s="136">
        <f t="shared" ref="J105:J118" si="20">ROUND(I105*H105,2)</f>
        <v>0</v>
      </c>
      <c r="K105" s="137"/>
      <c r="L105" s="29"/>
      <c r="M105" s="138" t="s">
        <v>1</v>
      </c>
      <c r="N105" s="139" t="s">
        <v>41</v>
      </c>
      <c r="O105" s="53"/>
      <c r="P105" s="140">
        <f t="shared" ref="P105:P118" si="21">O105*H105</f>
        <v>0</v>
      </c>
      <c r="Q105" s="140">
        <v>2.5000000000000001E-4</v>
      </c>
      <c r="R105" s="140">
        <f t="shared" ref="R105:R118" si="22">Q105*H105</f>
        <v>5.2500000000000003E-3</v>
      </c>
      <c r="S105" s="140">
        <v>0</v>
      </c>
      <c r="T105" s="141">
        <f t="shared" ref="T105:T118" si="23">S105*H105</f>
        <v>0</v>
      </c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R105" s="142" t="s">
        <v>185</v>
      </c>
      <c r="AT105" s="142" t="s">
        <v>120</v>
      </c>
      <c r="AU105" s="142" t="s">
        <v>125</v>
      </c>
      <c r="AY105" s="13" t="s">
        <v>118</v>
      </c>
      <c r="BE105" s="143">
        <f t="shared" ref="BE105:BE118" si="24">IF(N105="základná",J105,0)</f>
        <v>0</v>
      </c>
      <c r="BF105" s="143">
        <f t="shared" ref="BF105:BF118" si="25">IF(N105="znížená",J105,0)</f>
        <v>0</v>
      </c>
      <c r="BG105" s="143">
        <f t="shared" ref="BG105:BG118" si="26">IF(N105="zákl. prenesená",J105,0)</f>
        <v>0</v>
      </c>
      <c r="BH105" s="143">
        <f t="shared" ref="BH105:BH118" si="27">IF(N105="zníž. prenesená",J105,0)</f>
        <v>0</v>
      </c>
      <c r="BI105" s="143">
        <f t="shared" ref="BI105:BI118" si="28">IF(N105="nulová",J105,0)</f>
        <v>0</v>
      </c>
      <c r="BJ105" s="13" t="s">
        <v>125</v>
      </c>
      <c r="BK105" s="143">
        <f t="shared" ref="BK105:BK118" si="29">ROUND(I105*H105,2)</f>
        <v>0</v>
      </c>
      <c r="BL105" s="13" t="s">
        <v>185</v>
      </c>
      <c r="BM105" s="142" t="s">
        <v>308</v>
      </c>
    </row>
    <row r="106" spans="1:65" s="2" customFormat="1" ht="48" customHeight="1">
      <c r="A106" s="28"/>
      <c r="B106" s="129"/>
      <c r="C106" s="130" t="s">
        <v>309</v>
      </c>
      <c r="D106" s="130" t="s">
        <v>120</v>
      </c>
      <c r="E106" s="131" t="s">
        <v>310</v>
      </c>
      <c r="F106" s="132" t="s">
        <v>311</v>
      </c>
      <c r="G106" s="133" t="s">
        <v>123</v>
      </c>
      <c r="H106" s="134">
        <v>188</v>
      </c>
      <c r="I106" s="135"/>
      <c r="J106" s="136">
        <f t="shared" si="20"/>
        <v>0</v>
      </c>
      <c r="K106" s="137"/>
      <c r="L106" s="29"/>
      <c r="M106" s="138" t="s">
        <v>1</v>
      </c>
      <c r="N106" s="139" t="s">
        <v>41</v>
      </c>
      <c r="O106" s="53"/>
      <c r="P106" s="140">
        <f t="shared" si="21"/>
        <v>0</v>
      </c>
      <c r="Q106" s="140">
        <v>2.1900000000000001E-3</v>
      </c>
      <c r="R106" s="140">
        <f t="shared" si="22"/>
        <v>0.41172000000000003</v>
      </c>
      <c r="S106" s="140">
        <v>0</v>
      </c>
      <c r="T106" s="141">
        <f t="shared" si="23"/>
        <v>0</v>
      </c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R106" s="142" t="s">
        <v>185</v>
      </c>
      <c r="AT106" s="142" t="s">
        <v>120</v>
      </c>
      <c r="AU106" s="142" t="s">
        <v>125</v>
      </c>
      <c r="AY106" s="13" t="s">
        <v>118</v>
      </c>
      <c r="BE106" s="143">
        <f t="shared" si="24"/>
        <v>0</v>
      </c>
      <c r="BF106" s="143">
        <f t="shared" si="25"/>
        <v>0</v>
      </c>
      <c r="BG106" s="143">
        <f t="shared" si="26"/>
        <v>0</v>
      </c>
      <c r="BH106" s="143">
        <f t="shared" si="27"/>
        <v>0</v>
      </c>
      <c r="BI106" s="143">
        <f t="shared" si="28"/>
        <v>0</v>
      </c>
      <c r="BJ106" s="13" t="s">
        <v>125</v>
      </c>
      <c r="BK106" s="143">
        <f t="shared" si="29"/>
        <v>0</v>
      </c>
      <c r="BL106" s="13" t="s">
        <v>185</v>
      </c>
      <c r="BM106" s="142" t="s">
        <v>312</v>
      </c>
    </row>
    <row r="107" spans="1:65" s="2" customFormat="1" ht="16.5" customHeight="1">
      <c r="A107" s="28"/>
      <c r="B107" s="129"/>
      <c r="C107" s="130" t="s">
        <v>313</v>
      </c>
      <c r="D107" s="130" t="s">
        <v>120</v>
      </c>
      <c r="E107" s="131" t="s">
        <v>314</v>
      </c>
      <c r="F107" s="132" t="s">
        <v>315</v>
      </c>
      <c r="G107" s="133" t="s">
        <v>133</v>
      </c>
      <c r="H107" s="134">
        <v>16</v>
      </c>
      <c r="I107" s="135"/>
      <c r="J107" s="136">
        <f t="shared" si="20"/>
        <v>0</v>
      </c>
      <c r="K107" s="137"/>
      <c r="L107" s="29"/>
      <c r="M107" s="138" t="s">
        <v>1</v>
      </c>
      <c r="N107" s="139" t="s">
        <v>41</v>
      </c>
      <c r="O107" s="53"/>
      <c r="P107" s="140">
        <f t="shared" si="21"/>
        <v>0</v>
      </c>
      <c r="Q107" s="140">
        <v>1.64E-3</v>
      </c>
      <c r="R107" s="140">
        <f t="shared" si="22"/>
        <v>2.6239999999999999E-2</v>
      </c>
      <c r="S107" s="140">
        <v>0</v>
      </c>
      <c r="T107" s="141">
        <f t="shared" si="23"/>
        <v>0</v>
      </c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R107" s="142" t="s">
        <v>185</v>
      </c>
      <c r="AT107" s="142" t="s">
        <v>120</v>
      </c>
      <c r="AU107" s="142" t="s">
        <v>125</v>
      </c>
      <c r="AY107" s="13" t="s">
        <v>118</v>
      </c>
      <c r="BE107" s="143">
        <f t="shared" si="24"/>
        <v>0</v>
      </c>
      <c r="BF107" s="143">
        <f t="shared" si="25"/>
        <v>0</v>
      </c>
      <c r="BG107" s="143">
        <f t="shared" si="26"/>
        <v>0</v>
      </c>
      <c r="BH107" s="143">
        <f t="shared" si="27"/>
        <v>0</v>
      </c>
      <c r="BI107" s="143">
        <f t="shared" si="28"/>
        <v>0</v>
      </c>
      <c r="BJ107" s="13" t="s">
        <v>125</v>
      </c>
      <c r="BK107" s="143">
        <f t="shared" si="29"/>
        <v>0</v>
      </c>
      <c r="BL107" s="13" t="s">
        <v>185</v>
      </c>
      <c r="BM107" s="142" t="s">
        <v>316</v>
      </c>
    </row>
    <row r="108" spans="1:65" s="2" customFormat="1" ht="16.5" customHeight="1">
      <c r="A108" s="28"/>
      <c r="B108" s="129"/>
      <c r="C108" s="130" t="s">
        <v>317</v>
      </c>
      <c r="D108" s="130" t="s">
        <v>120</v>
      </c>
      <c r="E108" s="131" t="s">
        <v>318</v>
      </c>
      <c r="F108" s="132" t="s">
        <v>319</v>
      </c>
      <c r="G108" s="133" t="s">
        <v>133</v>
      </c>
      <c r="H108" s="134">
        <v>42</v>
      </c>
      <c r="I108" s="135"/>
      <c r="J108" s="136">
        <f t="shared" si="20"/>
        <v>0</v>
      </c>
      <c r="K108" s="137"/>
      <c r="L108" s="29"/>
      <c r="M108" s="138" t="s">
        <v>1</v>
      </c>
      <c r="N108" s="139" t="s">
        <v>41</v>
      </c>
      <c r="O108" s="53"/>
      <c r="P108" s="140">
        <f t="shared" si="21"/>
        <v>0</v>
      </c>
      <c r="Q108" s="140">
        <v>2.2200000000000002E-3</v>
      </c>
      <c r="R108" s="140">
        <f t="shared" si="22"/>
        <v>9.3240000000000003E-2</v>
      </c>
      <c r="S108" s="140">
        <v>0</v>
      </c>
      <c r="T108" s="141">
        <f t="shared" si="23"/>
        <v>0</v>
      </c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R108" s="142" t="s">
        <v>185</v>
      </c>
      <c r="AT108" s="142" t="s">
        <v>120</v>
      </c>
      <c r="AU108" s="142" t="s">
        <v>125</v>
      </c>
      <c r="AY108" s="13" t="s">
        <v>118</v>
      </c>
      <c r="BE108" s="143">
        <f t="shared" si="24"/>
        <v>0</v>
      </c>
      <c r="BF108" s="143">
        <f t="shared" si="25"/>
        <v>0</v>
      </c>
      <c r="BG108" s="143">
        <f t="shared" si="26"/>
        <v>0</v>
      </c>
      <c r="BH108" s="143">
        <f t="shared" si="27"/>
        <v>0</v>
      </c>
      <c r="BI108" s="143">
        <f t="shared" si="28"/>
        <v>0</v>
      </c>
      <c r="BJ108" s="13" t="s">
        <v>125</v>
      </c>
      <c r="BK108" s="143">
        <f t="shared" si="29"/>
        <v>0</v>
      </c>
      <c r="BL108" s="13" t="s">
        <v>185</v>
      </c>
      <c r="BM108" s="142" t="s">
        <v>320</v>
      </c>
    </row>
    <row r="109" spans="1:65" s="2" customFormat="1" ht="24" customHeight="1">
      <c r="A109" s="28"/>
      <c r="B109" s="129"/>
      <c r="C109" s="130" t="s">
        <v>321</v>
      </c>
      <c r="D109" s="130" t="s">
        <v>120</v>
      </c>
      <c r="E109" s="131" t="s">
        <v>322</v>
      </c>
      <c r="F109" s="132" t="s">
        <v>323</v>
      </c>
      <c r="G109" s="133" t="s">
        <v>133</v>
      </c>
      <c r="H109" s="134">
        <v>15</v>
      </c>
      <c r="I109" s="135"/>
      <c r="J109" s="136">
        <f t="shared" si="20"/>
        <v>0</v>
      </c>
      <c r="K109" s="137"/>
      <c r="L109" s="29"/>
      <c r="M109" s="138" t="s">
        <v>1</v>
      </c>
      <c r="N109" s="139" t="s">
        <v>41</v>
      </c>
      <c r="O109" s="53"/>
      <c r="P109" s="140">
        <f t="shared" si="21"/>
        <v>0</v>
      </c>
      <c r="Q109" s="140">
        <v>3.5E-4</v>
      </c>
      <c r="R109" s="140">
        <f t="shared" si="22"/>
        <v>5.2500000000000003E-3</v>
      </c>
      <c r="S109" s="140">
        <v>0</v>
      </c>
      <c r="T109" s="141">
        <f t="shared" si="23"/>
        <v>0</v>
      </c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R109" s="142" t="s">
        <v>185</v>
      </c>
      <c r="AT109" s="142" t="s">
        <v>120</v>
      </c>
      <c r="AU109" s="142" t="s">
        <v>125</v>
      </c>
      <c r="AY109" s="13" t="s">
        <v>118</v>
      </c>
      <c r="BE109" s="143">
        <f t="shared" si="24"/>
        <v>0</v>
      </c>
      <c r="BF109" s="143">
        <f t="shared" si="25"/>
        <v>0</v>
      </c>
      <c r="BG109" s="143">
        <f t="shared" si="26"/>
        <v>0</v>
      </c>
      <c r="BH109" s="143">
        <f t="shared" si="27"/>
        <v>0</v>
      </c>
      <c r="BI109" s="143">
        <f t="shared" si="28"/>
        <v>0</v>
      </c>
      <c r="BJ109" s="13" t="s">
        <v>125</v>
      </c>
      <c r="BK109" s="143">
        <f t="shared" si="29"/>
        <v>0</v>
      </c>
      <c r="BL109" s="13" t="s">
        <v>185</v>
      </c>
      <c r="BM109" s="142" t="s">
        <v>324</v>
      </c>
    </row>
    <row r="110" spans="1:65" s="2" customFormat="1" ht="16.5" customHeight="1">
      <c r="A110" s="28"/>
      <c r="B110" s="129"/>
      <c r="C110" s="130" t="s">
        <v>325</v>
      </c>
      <c r="D110" s="130" t="s">
        <v>120</v>
      </c>
      <c r="E110" s="131" t="s">
        <v>326</v>
      </c>
      <c r="F110" s="132" t="s">
        <v>327</v>
      </c>
      <c r="G110" s="133" t="s">
        <v>133</v>
      </c>
      <c r="H110" s="134">
        <v>21</v>
      </c>
      <c r="I110" s="135"/>
      <c r="J110" s="136">
        <f t="shared" si="20"/>
        <v>0</v>
      </c>
      <c r="K110" s="137"/>
      <c r="L110" s="29"/>
      <c r="M110" s="138" t="s">
        <v>1</v>
      </c>
      <c r="N110" s="139" t="s">
        <v>41</v>
      </c>
      <c r="O110" s="53"/>
      <c r="P110" s="140">
        <f t="shared" si="21"/>
        <v>0</v>
      </c>
      <c r="Q110" s="140">
        <v>1.42E-3</v>
      </c>
      <c r="R110" s="140">
        <f t="shared" si="22"/>
        <v>2.9819999999999999E-2</v>
      </c>
      <c r="S110" s="140">
        <v>0</v>
      </c>
      <c r="T110" s="141">
        <f t="shared" si="23"/>
        <v>0</v>
      </c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R110" s="142" t="s">
        <v>185</v>
      </c>
      <c r="AT110" s="142" t="s">
        <v>120</v>
      </c>
      <c r="AU110" s="142" t="s">
        <v>125</v>
      </c>
      <c r="AY110" s="13" t="s">
        <v>118</v>
      </c>
      <c r="BE110" s="143">
        <f t="shared" si="24"/>
        <v>0</v>
      </c>
      <c r="BF110" s="143">
        <f t="shared" si="25"/>
        <v>0</v>
      </c>
      <c r="BG110" s="143">
        <f t="shared" si="26"/>
        <v>0</v>
      </c>
      <c r="BH110" s="143">
        <f t="shared" si="27"/>
        <v>0</v>
      </c>
      <c r="BI110" s="143">
        <f t="shared" si="28"/>
        <v>0</v>
      </c>
      <c r="BJ110" s="13" t="s">
        <v>125</v>
      </c>
      <c r="BK110" s="143">
        <f t="shared" si="29"/>
        <v>0</v>
      </c>
      <c r="BL110" s="13" t="s">
        <v>185</v>
      </c>
      <c r="BM110" s="142" t="s">
        <v>328</v>
      </c>
    </row>
    <row r="111" spans="1:65" s="2" customFormat="1" ht="24" customHeight="1">
      <c r="A111" s="28"/>
      <c r="B111" s="129"/>
      <c r="C111" s="130" t="s">
        <v>329</v>
      </c>
      <c r="D111" s="130" t="s">
        <v>120</v>
      </c>
      <c r="E111" s="131" t="s">
        <v>330</v>
      </c>
      <c r="F111" s="132" t="s">
        <v>331</v>
      </c>
      <c r="G111" s="133" t="s">
        <v>123</v>
      </c>
      <c r="H111" s="134">
        <v>62</v>
      </c>
      <c r="I111" s="135"/>
      <c r="J111" s="136">
        <f t="shared" si="20"/>
        <v>0</v>
      </c>
      <c r="K111" s="137"/>
      <c r="L111" s="29"/>
      <c r="M111" s="138" t="s">
        <v>1</v>
      </c>
      <c r="N111" s="139" t="s">
        <v>41</v>
      </c>
      <c r="O111" s="53"/>
      <c r="P111" s="140">
        <f t="shared" si="21"/>
        <v>0</v>
      </c>
      <c r="Q111" s="140">
        <v>0</v>
      </c>
      <c r="R111" s="140">
        <f t="shared" si="22"/>
        <v>0</v>
      </c>
      <c r="S111" s="140">
        <v>7.5100000000000002E-3</v>
      </c>
      <c r="T111" s="141">
        <f t="shared" si="23"/>
        <v>0.46562000000000003</v>
      </c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R111" s="142" t="s">
        <v>185</v>
      </c>
      <c r="AT111" s="142" t="s">
        <v>120</v>
      </c>
      <c r="AU111" s="142" t="s">
        <v>125</v>
      </c>
      <c r="AY111" s="13" t="s">
        <v>118</v>
      </c>
      <c r="BE111" s="143">
        <f t="shared" si="24"/>
        <v>0</v>
      </c>
      <c r="BF111" s="143">
        <f t="shared" si="25"/>
        <v>0</v>
      </c>
      <c r="BG111" s="143">
        <f t="shared" si="26"/>
        <v>0</v>
      </c>
      <c r="BH111" s="143">
        <f t="shared" si="27"/>
        <v>0</v>
      </c>
      <c r="BI111" s="143">
        <f t="shared" si="28"/>
        <v>0</v>
      </c>
      <c r="BJ111" s="13" t="s">
        <v>125</v>
      </c>
      <c r="BK111" s="143">
        <f t="shared" si="29"/>
        <v>0</v>
      </c>
      <c r="BL111" s="13" t="s">
        <v>185</v>
      </c>
      <c r="BM111" s="142" t="s">
        <v>332</v>
      </c>
    </row>
    <row r="112" spans="1:65" s="2" customFormat="1" ht="24" customHeight="1">
      <c r="A112" s="28"/>
      <c r="B112" s="129"/>
      <c r="C112" s="130" t="s">
        <v>333</v>
      </c>
      <c r="D112" s="130" t="s">
        <v>120</v>
      </c>
      <c r="E112" s="131" t="s">
        <v>334</v>
      </c>
      <c r="F112" s="132" t="s">
        <v>335</v>
      </c>
      <c r="G112" s="133" t="s">
        <v>133</v>
      </c>
      <c r="H112" s="134">
        <v>17</v>
      </c>
      <c r="I112" s="135"/>
      <c r="J112" s="136">
        <f t="shared" si="20"/>
        <v>0</v>
      </c>
      <c r="K112" s="137"/>
      <c r="L112" s="29"/>
      <c r="M112" s="138" t="s">
        <v>1</v>
      </c>
      <c r="N112" s="139" t="s">
        <v>41</v>
      </c>
      <c r="O112" s="53"/>
      <c r="P112" s="140">
        <f t="shared" si="21"/>
        <v>0</v>
      </c>
      <c r="Q112" s="140">
        <v>0</v>
      </c>
      <c r="R112" s="140">
        <f t="shared" si="22"/>
        <v>0</v>
      </c>
      <c r="S112" s="140">
        <v>3.8E-3</v>
      </c>
      <c r="T112" s="141">
        <f t="shared" si="23"/>
        <v>6.4600000000000005E-2</v>
      </c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R112" s="142" t="s">
        <v>185</v>
      </c>
      <c r="AT112" s="142" t="s">
        <v>120</v>
      </c>
      <c r="AU112" s="142" t="s">
        <v>125</v>
      </c>
      <c r="AY112" s="13" t="s">
        <v>118</v>
      </c>
      <c r="BE112" s="143">
        <f t="shared" si="24"/>
        <v>0</v>
      </c>
      <c r="BF112" s="143">
        <f t="shared" si="25"/>
        <v>0</v>
      </c>
      <c r="BG112" s="143">
        <f t="shared" si="26"/>
        <v>0</v>
      </c>
      <c r="BH112" s="143">
        <f t="shared" si="27"/>
        <v>0</v>
      </c>
      <c r="BI112" s="143">
        <f t="shared" si="28"/>
        <v>0</v>
      </c>
      <c r="BJ112" s="13" t="s">
        <v>125</v>
      </c>
      <c r="BK112" s="143">
        <f t="shared" si="29"/>
        <v>0</v>
      </c>
      <c r="BL112" s="13" t="s">
        <v>185</v>
      </c>
      <c r="BM112" s="142" t="s">
        <v>336</v>
      </c>
    </row>
    <row r="113" spans="1:65" s="2" customFormat="1" ht="36" customHeight="1">
      <c r="A113" s="28"/>
      <c r="B113" s="129"/>
      <c r="C113" s="130" t="s">
        <v>337</v>
      </c>
      <c r="D113" s="130" t="s">
        <v>120</v>
      </c>
      <c r="E113" s="131" t="s">
        <v>338</v>
      </c>
      <c r="F113" s="132" t="s">
        <v>339</v>
      </c>
      <c r="G113" s="133" t="s">
        <v>133</v>
      </c>
      <c r="H113" s="134">
        <v>17</v>
      </c>
      <c r="I113" s="135"/>
      <c r="J113" s="136">
        <f t="shared" si="20"/>
        <v>0</v>
      </c>
      <c r="K113" s="137"/>
      <c r="L113" s="29"/>
      <c r="M113" s="138" t="s">
        <v>1</v>
      </c>
      <c r="N113" s="139" t="s">
        <v>41</v>
      </c>
      <c r="O113" s="53"/>
      <c r="P113" s="140">
        <f t="shared" si="21"/>
        <v>0</v>
      </c>
      <c r="Q113" s="140">
        <v>0</v>
      </c>
      <c r="R113" s="140">
        <f t="shared" si="22"/>
        <v>0</v>
      </c>
      <c r="S113" s="140">
        <v>3.3E-3</v>
      </c>
      <c r="T113" s="141">
        <f t="shared" si="23"/>
        <v>5.6099999999999997E-2</v>
      </c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R113" s="142" t="s">
        <v>185</v>
      </c>
      <c r="AT113" s="142" t="s">
        <v>120</v>
      </c>
      <c r="AU113" s="142" t="s">
        <v>125</v>
      </c>
      <c r="AY113" s="13" t="s">
        <v>118</v>
      </c>
      <c r="BE113" s="143">
        <f t="shared" si="24"/>
        <v>0</v>
      </c>
      <c r="BF113" s="143">
        <f t="shared" si="25"/>
        <v>0</v>
      </c>
      <c r="BG113" s="143">
        <f t="shared" si="26"/>
        <v>0</v>
      </c>
      <c r="BH113" s="143">
        <f t="shared" si="27"/>
        <v>0</v>
      </c>
      <c r="BI113" s="143">
        <f t="shared" si="28"/>
        <v>0</v>
      </c>
      <c r="BJ113" s="13" t="s">
        <v>125</v>
      </c>
      <c r="BK113" s="143">
        <f t="shared" si="29"/>
        <v>0</v>
      </c>
      <c r="BL113" s="13" t="s">
        <v>185</v>
      </c>
      <c r="BM113" s="142" t="s">
        <v>340</v>
      </c>
    </row>
    <row r="114" spans="1:65" s="2" customFormat="1" ht="36" customHeight="1">
      <c r="A114" s="28"/>
      <c r="B114" s="129"/>
      <c r="C114" s="130" t="s">
        <v>341</v>
      </c>
      <c r="D114" s="130" t="s">
        <v>120</v>
      </c>
      <c r="E114" s="131" t="s">
        <v>342</v>
      </c>
      <c r="F114" s="132" t="s">
        <v>343</v>
      </c>
      <c r="G114" s="133" t="s">
        <v>198</v>
      </c>
      <c r="H114" s="134">
        <v>3</v>
      </c>
      <c r="I114" s="135"/>
      <c r="J114" s="136">
        <f t="shared" si="20"/>
        <v>0</v>
      </c>
      <c r="K114" s="137"/>
      <c r="L114" s="29"/>
      <c r="M114" s="138" t="s">
        <v>1</v>
      </c>
      <c r="N114" s="139" t="s">
        <v>41</v>
      </c>
      <c r="O114" s="53"/>
      <c r="P114" s="140">
        <f t="shared" si="21"/>
        <v>0</v>
      </c>
      <c r="Q114" s="140">
        <v>4.6499999999999996E-3</v>
      </c>
      <c r="R114" s="140">
        <f t="shared" si="22"/>
        <v>1.3949999999999999E-2</v>
      </c>
      <c r="S114" s="140">
        <v>0</v>
      </c>
      <c r="T114" s="141">
        <f t="shared" si="23"/>
        <v>0</v>
      </c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R114" s="142" t="s">
        <v>185</v>
      </c>
      <c r="AT114" s="142" t="s">
        <v>120</v>
      </c>
      <c r="AU114" s="142" t="s">
        <v>125</v>
      </c>
      <c r="AY114" s="13" t="s">
        <v>118</v>
      </c>
      <c r="BE114" s="143">
        <f t="shared" si="24"/>
        <v>0</v>
      </c>
      <c r="BF114" s="143">
        <f t="shared" si="25"/>
        <v>0</v>
      </c>
      <c r="BG114" s="143">
        <f t="shared" si="26"/>
        <v>0</v>
      </c>
      <c r="BH114" s="143">
        <f t="shared" si="27"/>
        <v>0</v>
      </c>
      <c r="BI114" s="143">
        <f t="shared" si="28"/>
        <v>0</v>
      </c>
      <c r="BJ114" s="13" t="s">
        <v>125</v>
      </c>
      <c r="BK114" s="143">
        <f t="shared" si="29"/>
        <v>0</v>
      </c>
      <c r="BL114" s="13" t="s">
        <v>185</v>
      </c>
      <c r="BM114" s="142" t="s">
        <v>344</v>
      </c>
    </row>
    <row r="115" spans="1:65" s="2" customFormat="1" ht="24" customHeight="1">
      <c r="A115" s="28"/>
      <c r="B115" s="129"/>
      <c r="C115" s="130" t="s">
        <v>345</v>
      </c>
      <c r="D115" s="130" t="s">
        <v>120</v>
      </c>
      <c r="E115" s="131" t="s">
        <v>346</v>
      </c>
      <c r="F115" s="132" t="s">
        <v>347</v>
      </c>
      <c r="G115" s="133" t="s">
        <v>133</v>
      </c>
      <c r="H115" s="134">
        <v>5</v>
      </c>
      <c r="I115" s="135"/>
      <c r="J115" s="136">
        <f t="shared" si="20"/>
        <v>0</v>
      </c>
      <c r="K115" s="137"/>
      <c r="L115" s="29"/>
      <c r="M115" s="138" t="s">
        <v>1</v>
      </c>
      <c r="N115" s="139" t="s">
        <v>41</v>
      </c>
      <c r="O115" s="53"/>
      <c r="P115" s="140">
        <f t="shared" si="21"/>
        <v>0</v>
      </c>
      <c r="Q115" s="140">
        <v>0</v>
      </c>
      <c r="R115" s="140">
        <f t="shared" si="22"/>
        <v>0</v>
      </c>
      <c r="S115" s="140">
        <v>3.5599999999999998E-3</v>
      </c>
      <c r="T115" s="141">
        <f t="shared" si="23"/>
        <v>1.78E-2</v>
      </c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R115" s="142" t="s">
        <v>185</v>
      </c>
      <c r="AT115" s="142" t="s">
        <v>120</v>
      </c>
      <c r="AU115" s="142" t="s">
        <v>125</v>
      </c>
      <c r="AY115" s="13" t="s">
        <v>118</v>
      </c>
      <c r="BE115" s="143">
        <f t="shared" si="24"/>
        <v>0</v>
      </c>
      <c r="BF115" s="143">
        <f t="shared" si="25"/>
        <v>0</v>
      </c>
      <c r="BG115" s="143">
        <f t="shared" si="26"/>
        <v>0</v>
      </c>
      <c r="BH115" s="143">
        <f t="shared" si="27"/>
        <v>0</v>
      </c>
      <c r="BI115" s="143">
        <f t="shared" si="28"/>
        <v>0</v>
      </c>
      <c r="BJ115" s="13" t="s">
        <v>125</v>
      </c>
      <c r="BK115" s="143">
        <f t="shared" si="29"/>
        <v>0</v>
      </c>
      <c r="BL115" s="13" t="s">
        <v>185</v>
      </c>
      <c r="BM115" s="142" t="s">
        <v>348</v>
      </c>
    </row>
    <row r="116" spans="1:65" s="2" customFormat="1" ht="24" customHeight="1">
      <c r="A116" s="28"/>
      <c r="B116" s="129"/>
      <c r="C116" s="130" t="s">
        <v>349</v>
      </c>
      <c r="D116" s="130" t="s">
        <v>120</v>
      </c>
      <c r="E116" s="131" t="s">
        <v>350</v>
      </c>
      <c r="F116" s="132" t="s">
        <v>351</v>
      </c>
      <c r="G116" s="133" t="s">
        <v>133</v>
      </c>
      <c r="H116" s="134">
        <v>6</v>
      </c>
      <c r="I116" s="135"/>
      <c r="J116" s="136">
        <f t="shared" si="20"/>
        <v>0</v>
      </c>
      <c r="K116" s="137"/>
      <c r="L116" s="29"/>
      <c r="M116" s="138" t="s">
        <v>1</v>
      </c>
      <c r="N116" s="139" t="s">
        <v>41</v>
      </c>
      <c r="O116" s="53"/>
      <c r="P116" s="140">
        <f t="shared" si="21"/>
        <v>0</v>
      </c>
      <c r="Q116" s="140">
        <v>2.7000000000000001E-3</v>
      </c>
      <c r="R116" s="140">
        <f t="shared" si="22"/>
        <v>1.6199999999999999E-2</v>
      </c>
      <c r="S116" s="140">
        <v>0</v>
      </c>
      <c r="T116" s="141">
        <f t="shared" si="23"/>
        <v>0</v>
      </c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R116" s="142" t="s">
        <v>185</v>
      </c>
      <c r="AT116" s="142" t="s">
        <v>120</v>
      </c>
      <c r="AU116" s="142" t="s">
        <v>125</v>
      </c>
      <c r="AY116" s="13" t="s">
        <v>118</v>
      </c>
      <c r="BE116" s="143">
        <f t="shared" si="24"/>
        <v>0</v>
      </c>
      <c r="BF116" s="143">
        <f t="shared" si="25"/>
        <v>0</v>
      </c>
      <c r="BG116" s="143">
        <f t="shared" si="26"/>
        <v>0</v>
      </c>
      <c r="BH116" s="143">
        <f t="shared" si="27"/>
        <v>0</v>
      </c>
      <c r="BI116" s="143">
        <f t="shared" si="28"/>
        <v>0</v>
      </c>
      <c r="BJ116" s="13" t="s">
        <v>125</v>
      </c>
      <c r="BK116" s="143">
        <f t="shared" si="29"/>
        <v>0</v>
      </c>
      <c r="BL116" s="13" t="s">
        <v>185</v>
      </c>
      <c r="BM116" s="142" t="s">
        <v>352</v>
      </c>
    </row>
    <row r="117" spans="1:65" s="2" customFormat="1" ht="24" customHeight="1">
      <c r="A117" s="28"/>
      <c r="B117" s="129"/>
      <c r="C117" s="130" t="s">
        <v>353</v>
      </c>
      <c r="D117" s="130" t="s">
        <v>120</v>
      </c>
      <c r="E117" s="131" t="s">
        <v>354</v>
      </c>
      <c r="F117" s="132" t="s">
        <v>355</v>
      </c>
      <c r="G117" s="133" t="s">
        <v>133</v>
      </c>
      <c r="H117" s="134">
        <v>21</v>
      </c>
      <c r="I117" s="135"/>
      <c r="J117" s="136">
        <f t="shared" si="20"/>
        <v>0</v>
      </c>
      <c r="K117" s="137"/>
      <c r="L117" s="29"/>
      <c r="M117" s="138" t="s">
        <v>1</v>
      </c>
      <c r="N117" s="139" t="s">
        <v>41</v>
      </c>
      <c r="O117" s="53"/>
      <c r="P117" s="140">
        <f t="shared" si="21"/>
        <v>0</v>
      </c>
      <c r="Q117" s="140">
        <v>2.2300000000000002E-3</v>
      </c>
      <c r="R117" s="140">
        <f t="shared" si="22"/>
        <v>4.6830000000000004E-2</v>
      </c>
      <c r="S117" s="140">
        <v>0</v>
      </c>
      <c r="T117" s="141">
        <f t="shared" si="23"/>
        <v>0</v>
      </c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R117" s="142" t="s">
        <v>185</v>
      </c>
      <c r="AT117" s="142" t="s">
        <v>120</v>
      </c>
      <c r="AU117" s="142" t="s">
        <v>125</v>
      </c>
      <c r="AY117" s="13" t="s">
        <v>118</v>
      </c>
      <c r="BE117" s="143">
        <f t="shared" si="24"/>
        <v>0</v>
      </c>
      <c r="BF117" s="143">
        <f t="shared" si="25"/>
        <v>0</v>
      </c>
      <c r="BG117" s="143">
        <f t="shared" si="26"/>
        <v>0</v>
      </c>
      <c r="BH117" s="143">
        <f t="shared" si="27"/>
        <v>0</v>
      </c>
      <c r="BI117" s="143">
        <f t="shared" si="28"/>
        <v>0</v>
      </c>
      <c r="BJ117" s="13" t="s">
        <v>125</v>
      </c>
      <c r="BK117" s="143">
        <f t="shared" si="29"/>
        <v>0</v>
      </c>
      <c r="BL117" s="13" t="s">
        <v>185</v>
      </c>
      <c r="BM117" s="142" t="s">
        <v>356</v>
      </c>
    </row>
    <row r="118" spans="1:65" s="2" customFormat="1" ht="24" customHeight="1">
      <c r="A118" s="28"/>
      <c r="B118" s="129"/>
      <c r="C118" s="130" t="s">
        <v>357</v>
      </c>
      <c r="D118" s="130" t="s">
        <v>120</v>
      </c>
      <c r="E118" s="131" t="s">
        <v>358</v>
      </c>
      <c r="F118" s="132" t="s">
        <v>359</v>
      </c>
      <c r="G118" s="133" t="s">
        <v>287</v>
      </c>
      <c r="H118" s="155"/>
      <c r="I118" s="135"/>
      <c r="J118" s="136">
        <f t="shared" si="20"/>
        <v>0</v>
      </c>
      <c r="K118" s="137"/>
      <c r="L118" s="29"/>
      <c r="M118" s="138" t="s">
        <v>1</v>
      </c>
      <c r="N118" s="139" t="s">
        <v>41</v>
      </c>
      <c r="O118" s="53"/>
      <c r="P118" s="140">
        <f t="shared" si="21"/>
        <v>0</v>
      </c>
      <c r="Q118" s="140">
        <v>0</v>
      </c>
      <c r="R118" s="140">
        <f t="shared" si="22"/>
        <v>0</v>
      </c>
      <c r="S118" s="140">
        <v>0</v>
      </c>
      <c r="T118" s="141">
        <f t="shared" si="23"/>
        <v>0</v>
      </c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R118" s="142" t="s">
        <v>185</v>
      </c>
      <c r="AT118" s="142" t="s">
        <v>120</v>
      </c>
      <c r="AU118" s="142" t="s">
        <v>125</v>
      </c>
      <c r="AY118" s="13" t="s">
        <v>118</v>
      </c>
      <c r="BE118" s="143">
        <f t="shared" si="24"/>
        <v>0</v>
      </c>
      <c r="BF118" s="143">
        <f t="shared" si="25"/>
        <v>0</v>
      </c>
      <c r="BG118" s="143">
        <f t="shared" si="26"/>
        <v>0</v>
      </c>
      <c r="BH118" s="143">
        <f t="shared" si="27"/>
        <v>0</v>
      </c>
      <c r="BI118" s="143">
        <f t="shared" si="28"/>
        <v>0</v>
      </c>
      <c r="BJ118" s="13" t="s">
        <v>125</v>
      </c>
      <c r="BK118" s="143">
        <f t="shared" si="29"/>
        <v>0</v>
      </c>
      <c r="BL118" s="13" t="s">
        <v>185</v>
      </c>
      <c r="BM118" s="142" t="s">
        <v>360</v>
      </c>
    </row>
    <row r="119" spans="1:65" s="11" customFormat="1" ht="22.95" customHeight="1">
      <c r="B119" s="116"/>
      <c r="D119" s="117" t="s">
        <v>74</v>
      </c>
      <c r="E119" s="127" t="s">
        <v>361</v>
      </c>
      <c r="F119" s="127" t="s">
        <v>362</v>
      </c>
      <c r="I119" s="119"/>
      <c r="J119" s="128">
        <f>BK119</f>
        <v>0</v>
      </c>
      <c r="L119" s="116"/>
      <c r="M119" s="121"/>
      <c r="N119" s="122"/>
      <c r="O119" s="122"/>
      <c r="P119" s="123">
        <f>SUM(P120:P122)</f>
        <v>0</v>
      </c>
      <c r="Q119" s="122"/>
      <c r="R119" s="123">
        <f>SUM(R120:R122)</f>
        <v>4.9459999999999997E-2</v>
      </c>
      <c r="S119" s="122"/>
      <c r="T119" s="124">
        <f>SUM(T120:T122)</f>
        <v>0</v>
      </c>
      <c r="AR119" s="117" t="s">
        <v>125</v>
      </c>
      <c r="AT119" s="125" t="s">
        <v>74</v>
      </c>
      <c r="AU119" s="125" t="s">
        <v>83</v>
      </c>
      <c r="AY119" s="117" t="s">
        <v>118</v>
      </c>
      <c r="BK119" s="126">
        <f>SUM(BK120:BK122)</f>
        <v>0</v>
      </c>
    </row>
    <row r="120" spans="1:65" s="2" customFormat="1" ht="16.5" customHeight="1">
      <c r="A120" s="28"/>
      <c r="B120" s="129"/>
      <c r="C120" s="130" t="s">
        <v>363</v>
      </c>
      <c r="D120" s="130" t="s">
        <v>120</v>
      </c>
      <c r="E120" s="131" t="s">
        <v>364</v>
      </c>
      <c r="F120" s="132" t="s">
        <v>365</v>
      </c>
      <c r="G120" s="133" t="s">
        <v>123</v>
      </c>
      <c r="H120" s="134">
        <v>188</v>
      </c>
      <c r="I120" s="135"/>
      <c r="J120" s="136">
        <f>ROUND(I120*H120,2)</f>
        <v>0</v>
      </c>
      <c r="K120" s="137"/>
      <c r="L120" s="29"/>
      <c r="M120" s="138" t="s">
        <v>1</v>
      </c>
      <c r="N120" s="139" t="s">
        <v>41</v>
      </c>
      <c r="O120" s="53"/>
      <c r="P120" s="140">
        <f>O120*H120</f>
        <v>0</v>
      </c>
      <c r="Q120" s="140">
        <v>2.4000000000000001E-4</v>
      </c>
      <c r="R120" s="140">
        <f>Q120*H120</f>
        <v>4.512E-2</v>
      </c>
      <c r="S120" s="140">
        <v>0</v>
      </c>
      <c r="T120" s="141">
        <f>S120*H120</f>
        <v>0</v>
      </c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R120" s="142" t="s">
        <v>185</v>
      </c>
      <c r="AT120" s="142" t="s">
        <v>120</v>
      </c>
      <c r="AU120" s="142" t="s">
        <v>125</v>
      </c>
      <c r="AY120" s="13" t="s">
        <v>118</v>
      </c>
      <c r="BE120" s="143">
        <f>IF(N120="základná",J120,0)</f>
        <v>0</v>
      </c>
      <c r="BF120" s="143">
        <f>IF(N120="znížená",J120,0)</f>
        <v>0</v>
      </c>
      <c r="BG120" s="143">
        <f>IF(N120="zákl. prenesená",J120,0)</f>
        <v>0</v>
      </c>
      <c r="BH120" s="143">
        <f>IF(N120="zníž. prenesená",J120,0)</f>
        <v>0</v>
      </c>
      <c r="BI120" s="143">
        <f>IF(N120="nulová",J120,0)</f>
        <v>0</v>
      </c>
      <c r="BJ120" s="13" t="s">
        <v>125</v>
      </c>
      <c r="BK120" s="143">
        <f>ROUND(I120*H120,2)</f>
        <v>0</v>
      </c>
      <c r="BL120" s="13" t="s">
        <v>185</v>
      </c>
      <c r="BM120" s="142" t="s">
        <v>366</v>
      </c>
    </row>
    <row r="121" spans="1:65" s="2" customFormat="1" ht="16.5" customHeight="1">
      <c r="A121" s="28"/>
      <c r="B121" s="129"/>
      <c r="C121" s="130" t="s">
        <v>367</v>
      </c>
      <c r="D121" s="130" t="s">
        <v>120</v>
      </c>
      <c r="E121" s="131" t="s">
        <v>368</v>
      </c>
      <c r="F121" s="132" t="s">
        <v>369</v>
      </c>
      <c r="G121" s="133" t="s">
        <v>123</v>
      </c>
      <c r="H121" s="134">
        <v>62</v>
      </c>
      <c r="I121" s="135"/>
      <c r="J121" s="136">
        <f>ROUND(I121*H121,2)</f>
        <v>0</v>
      </c>
      <c r="K121" s="137"/>
      <c r="L121" s="29"/>
      <c r="M121" s="138" t="s">
        <v>1</v>
      </c>
      <c r="N121" s="139" t="s">
        <v>41</v>
      </c>
      <c r="O121" s="53"/>
      <c r="P121" s="140">
        <f>O121*H121</f>
        <v>0</v>
      </c>
      <c r="Q121" s="140">
        <v>6.9999999999999994E-5</v>
      </c>
      <c r="R121" s="140">
        <f>Q121*H121</f>
        <v>4.3399999999999992E-3</v>
      </c>
      <c r="S121" s="140">
        <v>0</v>
      </c>
      <c r="T121" s="141">
        <f>S121*H121</f>
        <v>0</v>
      </c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R121" s="142" t="s">
        <v>185</v>
      </c>
      <c r="AT121" s="142" t="s">
        <v>120</v>
      </c>
      <c r="AU121" s="142" t="s">
        <v>125</v>
      </c>
      <c r="AY121" s="13" t="s">
        <v>118</v>
      </c>
      <c r="BE121" s="143">
        <f>IF(N121="základná",J121,0)</f>
        <v>0</v>
      </c>
      <c r="BF121" s="143">
        <f>IF(N121="znížená",J121,0)</f>
        <v>0</v>
      </c>
      <c r="BG121" s="143">
        <f>IF(N121="zákl. prenesená",J121,0)</f>
        <v>0</v>
      </c>
      <c r="BH121" s="143">
        <f>IF(N121="zníž. prenesená",J121,0)</f>
        <v>0</v>
      </c>
      <c r="BI121" s="143">
        <f>IF(N121="nulová",J121,0)</f>
        <v>0</v>
      </c>
      <c r="BJ121" s="13" t="s">
        <v>125</v>
      </c>
      <c r="BK121" s="143">
        <f>ROUND(I121*H121,2)</f>
        <v>0</v>
      </c>
      <c r="BL121" s="13" t="s">
        <v>185</v>
      </c>
      <c r="BM121" s="142" t="s">
        <v>370</v>
      </c>
    </row>
    <row r="122" spans="1:65" s="2" customFormat="1" ht="24" customHeight="1">
      <c r="A122" s="28"/>
      <c r="B122" s="129"/>
      <c r="C122" s="130" t="s">
        <v>371</v>
      </c>
      <c r="D122" s="130" t="s">
        <v>120</v>
      </c>
      <c r="E122" s="131" t="s">
        <v>372</v>
      </c>
      <c r="F122" s="132" t="s">
        <v>373</v>
      </c>
      <c r="G122" s="133" t="s">
        <v>287</v>
      </c>
      <c r="H122" s="155"/>
      <c r="I122" s="135"/>
      <c r="J122" s="136">
        <f>ROUND(I122*H122,2)</f>
        <v>0</v>
      </c>
      <c r="K122" s="137"/>
      <c r="L122" s="29"/>
      <c r="M122" s="138" t="s">
        <v>1</v>
      </c>
      <c r="N122" s="139" t="s">
        <v>41</v>
      </c>
      <c r="O122" s="53"/>
      <c r="P122" s="140">
        <f>O122*H122</f>
        <v>0</v>
      </c>
      <c r="Q122" s="140">
        <v>0</v>
      </c>
      <c r="R122" s="140">
        <f>Q122*H122</f>
        <v>0</v>
      </c>
      <c r="S122" s="140">
        <v>0</v>
      </c>
      <c r="T122" s="141">
        <f>S122*H122</f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R122" s="142" t="s">
        <v>185</v>
      </c>
      <c r="AT122" s="142" t="s">
        <v>120</v>
      </c>
      <c r="AU122" s="142" t="s">
        <v>125</v>
      </c>
      <c r="AY122" s="13" t="s">
        <v>118</v>
      </c>
      <c r="BE122" s="143">
        <f>IF(N122="základná",J122,0)</f>
        <v>0</v>
      </c>
      <c r="BF122" s="143">
        <f>IF(N122="znížená",J122,0)</f>
        <v>0</v>
      </c>
      <c r="BG122" s="143">
        <f>IF(N122="zákl. prenesená",J122,0)</f>
        <v>0</v>
      </c>
      <c r="BH122" s="143">
        <f>IF(N122="zníž. prenesená",J122,0)</f>
        <v>0</v>
      </c>
      <c r="BI122" s="143">
        <f>IF(N122="nulová",J122,0)</f>
        <v>0</v>
      </c>
      <c r="BJ122" s="13" t="s">
        <v>125</v>
      </c>
      <c r="BK122" s="143">
        <f>ROUND(I122*H122,2)</f>
        <v>0</v>
      </c>
      <c r="BL122" s="13" t="s">
        <v>185</v>
      </c>
      <c r="BM122" s="142" t="s">
        <v>374</v>
      </c>
    </row>
    <row r="123" spans="1:65" s="11" customFormat="1" ht="22.95" customHeight="1">
      <c r="B123" s="116"/>
      <c r="D123" s="117" t="s">
        <v>74</v>
      </c>
      <c r="E123" s="127" t="s">
        <v>375</v>
      </c>
      <c r="F123" s="127" t="s">
        <v>376</v>
      </c>
      <c r="I123" s="119"/>
      <c r="J123" s="128">
        <f>BK123</f>
        <v>0</v>
      </c>
      <c r="L123" s="116"/>
      <c r="M123" s="121"/>
      <c r="N123" s="122"/>
      <c r="O123" s="122"/>
      <c r="P123" s="123">
        <f>SUM(P124:P126)</f>
        <v>0</v>
      </c>
      <c r="Q123" s="122"/>
      <c r="R123" s="123">
        <f>SUM(R124:R126)</f>
        <v>1.57E-3</v>
      </c>
      <c r="S123" s="122"/>
      <c r="T123" s="124">
        <f>SUM(T124:T126)</f>
        <v>0</v>
      </c>
      <c r="AR123" s="117" t="s">
        <v>125</v>
      </c>
      <c r="AT123" s="125" t="s">
        <v>74</v>
      </c>
      <c r="AU123" s="125" t="s">
        <v>83</v>
      </c>
      <c r="AY123" s="117" t="s">
        <v>118</v>
      </c>
      <c r="BK123" s="126">
        <f>SUM(BK124:BK126)</f>
        <v>0</v>
      </c>
    </row>
    <row r="124" spans="1:65" s="2" customFormat="1" ht="24" customHeight="1">
      <c r="A124" s="28"/>
      <c r="B124" s="129"/>
      <c r="C124" s="130" t="s">
        <v>377</v>
      </c>
      <c r="D124" s="130" t="s">
        <v>120</v>
      </c>
      <c r="E124" s="131" t="s">
        <v>378</v>
      </c>
      <c r="F124" s="132" t="s">
        <v>379</v>
      </c>
      <c r="G124" s="133" t="s">
        <v>123</v>
      </c>
      <c r="H124" s="134">
        <v>25</v>
      </c>
      <c r="I124" s="135"/>
      <c r="J124" s="136">
        <f>ROUND(I124*H124,2)</f>
        <v>0</v>
      </c>
      <c r="K124" s="137"/>
      <c r="L124" s="29"/>
      <c r="M124" s="138" t="s">
        <v>1</v>
      </c>
      <c r="N124" s="139" t="s">
        <v>41</v>
      </c>
      <c r="O124" s="53"/>
      <c r="P124" s="140">
        <f>O124*H124</f>
        <v>0</v>
      </c>
      <c r="Q124" s="140">
        <v>6.0000000000000002E-5</v>
      </c>
      <c r="R124" s="140">
        <f>Q124*H124</f>
        <v>1.5E-3</v>
      </c>
      <c r="S124" s="140">
        <v>0</v>
      </c>
      <c r="T124" s="141">
        <f>S124*H124</f>
        <v>0</v>
      </c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R124" s="142" t="s">
        <v>185</v>
      </c>
      <c r="AT124" s="142" t="s">
        <v>120</v>
      </c>
      <c r="AU124" s="142" t="s">
        <v>125</v>
      </c>
      <c r="AY124" s="13" t="s">
        <v>118</v>
      </c>
      <c r="BE124" s="143">
        <f>IF(N124="základná",J124,0)</f>
        <v>0</v>
      </c>
      <c r="BF124" s="143">
        <f>IF(N124="znížená",J124,0)</f>
        <v>0</v>
      </c>
      <c r="BG124" s="143">
        <f>IF(N124="zákl. prenesená",J124,0)</f>
        <v>0</v>
      </c>
      <c r="BH124" s="143">
        <f>IF(N124="zníž. prenesená",J124,0)</f>
        <v>0</v>
      </c>
      <c r="BI124" s="143">
        <f>IF(N124="nulová",J124,0)</f>
        <v>0</v>
      </c>
      <c r="BJ124" s="13" t="s">
        <v>125</v>
      </c>
      <c r="BK124" s="143">
        <f>ROUND(I124*H124,2)</f>
        <v>0</v>
      </c>
      <c r="BL124" s="13" t="s">
        <v>185</v>
      </c>
      <c r="BM124" s="142" t="s">
        <v>380</v>
      </c>
    </row>
    <row r="125" spans="1:65" s="2" customFormat="1" ht="48" customHeight="1">
      <c r="A125" s="28"/>
      <c r="B125" s="129"/>
      <c r="C125" s="130" t="s">
        <v>381</v>
      </c>
      <c r="D125" s="130" t="s">
        <v>120</v>
      </c>
      <c r="E125" s="131" t="s">
        <v>382</v>
      </c>
      <c r="F125" s="132" t="s">
        <v>383</v>
      </c>
      <c r="G125" s="133" t="s">
        <v>198</v>
      </c>
      <c r="H125" s="134">
        <v>1</v>
      </c>
      <c r="I125" s="135"/>
      <c r="J125" s="136">
        <f>ROUND(I125*H125,2)</f>
        <v>0</v>
      </c>
      <c r="K125" s="137"/>
      <c r="L125" s="29"/>
      <c r="M125" s="138" t="s">
        <v>1</v>
      </c>
      <c r="N125" s="139" t="s">
        <v>41</v>
      </c>
      <c r="O125" s="53"/>
      <c r="P125" s="140">
        <f>O125*H125</f>
        <v>0</v>
      </c>
      <c r="Q125" s="140">
        <v>6.9999999999999994E-5</v>
      </c>
      <c r="R125" s="140">
        <f>Q125*H125</f>
        <v>6.9999999999999994E-5</v>
      </c>
      <c r="S125" s="140">
        <v>0</v>
      </c>
      <c r="T125" s="141">
        <f>S125*H125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42" t="s">
        <v>185</v>
      </c>
      <c r="AT125" s="142" t="s">
        <v>120</v>
      </c>
      <c r="AU125" s="142" t="s">
        <v>125</v>
      </c>
      <c r="AY125" s="13" t="s">
        <v>118</v>
      </c>
      <c r="BE125" s="143">
        <f>IF(N125="základná",J125,0)</f>
        <v>0</v>
      </c>
      <c r="BF125" s="143">
        <f>IF(N125="znížená",J125,0)</f>
        <v>0</v>
      </c>
      <c r="BG125" s="143">
        <f>IF(N125="zákl. prenesená",J125,0)</f>
        <v>0</v>
      </c>
      <c r="BH125" s="143">
        <f>IF(N125="zníž. prenesená",J125,0)</f>
        <v>0</v>
      </c>
      <c r="BI125" s="143">
        <f>IF(N125="nulová",J125,0)</f>
        <v>0</v>
      </c>
      <c r="BJ125" s="13" t="s">
        <v>125</v>
      </c>
      <c r="BK125" s="143">
        <f>ROUND(I125*H125,2)</f>
        <v>0</v>
      </c>
      <c r="BL125" s="13" t="s">
        <v>185</v>
      </c>
      <c r="BM125" s="142" t="s">
        <v>384</v>
      </c>
    </row>
    <row r="126" spans="1:65" s="2" customFormat="1" ht="24" customHeight="1">
      <c r="A126" s="28"/>
      <c r="B126" s="129"/>
      <c r="C126" s="130" t="s">
        <v>385</v>
      </c>
      <c r="D126" s="130" t="s">
        <v>120</v>
      </c>
      <c r="E126" s="131" t="s">
        <v>386</v>
      </c>
      <c r="F126" s="132" t="s">
        <v>387</v>
      </c>
      <c r="G126" s="133" t="s">
        <v>287</v>
      </c>
      <c r="H126" s="155"/>
      <c r="I126" s="135"/>
      <c r="J126" s="136">
        <f>ROUND(I126*H126,2)</f>
        <v>0</v>
      </c>
      <c r="K126" s="137"/>
      <c r="L126" s="29"/>
      <c r="M126" s="138" t="s">
        <v>1</v>
      </c>
      <c r="N126" s="139" t="s">
        <v>41</v>
      </c>
      <c r="O126" s="53"/>
      <c r="P126" s="140">
        <f>O126*H126</f>
        <v>0</v>
      </c>
      <c r="Q126" s="140">
        <v>0</v>
      </c>
      <c r="R126" s="140">
        <f>Q126*H126</f>
        <v>0</v>
      </c>
      <c r="S126" s="140">
        <v>0</v>
      </c>
      <c r="T126" s="141">
        <f>S126*H126</f>
        <v>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R126" s="142" t="s">
        <v>185</v>
      </c>
      <c r="AT126" s="142" t="s">
        <v>120</v>
      </c>
      <c r="AU126" s="142" t="s">
        <v>125</v>
      </c>
      <c r="AY126" s="13" t="s">
        <v>118</v>
      </c>
      <c r="BE126" s="143">
        <f>IF(N126="základná",J126,0)</f>
        <v>0</v>
      </c>
      <c r="BF126" s="143">
        <f>IF(N126="znížená",J126,0)</f>
        <v>0</v>
      </c>
      <c r="BG126" s="143">
        <f>IF(N126="zákl. prenesená",J126,0)</f>
        <v>0</v>
      </c>
      <c r="BH126" s="143">
        <f>IF(N126="zníž. prenesená",J126,0)</f>
        <v>0</v>
      </c>
      <c r="BI126" s="143">
        <f>IF(N126="nulová",J126,0)</f>
        <v>0</v>
      </c>
      <c r="BJ126" s="13" t="s">
        <v>125</v>
      </c>
      <c r="BK126" s="143">
        <f>ROUND(I126*H126,2)</f>
        <v>0</v>
      </c>
      <c r="BL126" s="13" t="s">
        <v>185</v>
      </c>
      <c r="BM126" s="142" t="s">
        <v>388</v>
      </c>
    </row>
    <row r="127" spans="1:65" s="11" customFormat="1" ht="22.95" customHeight="1">
      <c r="B127" s="116"/>
      <c r="D127" s="117" t="s">
        <v>74</v>
      </c>
      <c r="E127" s="127" t="s">
        <v>389</v>
      </c>
      <c r="F127" s="127" t="s">
        <v>390</v>
      </c>
      <c r="I127" s="119"/>
      <c r="J127" s="128">
        <f>BK127</f>
        <v>0</v>
      </c>
      <c r="L127" s="116"/>
      <c r="M127" s="121"/>
      <c r="N127" s="122"/>
      <c r="O127" s="122"/>
      <c r="P127" s="123">
        <f>SUM(P128:P129)</f>
        <v>0</v>
      </c>
      <c r="Q127" s="122"/>
      <c r="R127" s="123">
        <f>SUM(R128:R129)</f>
        <v>0.10535250000000002</v>
      </c>
      <c r="S127" s="122"/>
      <c r="T127" s="124">
        <f>SUM(T128:T129)</f>
        <v>0</v>
      </c>
      <c r="AR127" s="117" t="s">
        <v>125</v>
      </c>
      <c r="AT127" s="125" t="s">
        <v>74</v>
      </c>
      <c r="AU127" s="125" t="s">
        <v>83</v>
      </c>
      <c r="AY127" s="117" t="s">
        <v>118</v>
      </c>
      <c r="BK127" s="126">
        <f>SUM(BK128:BK129)</f>
        <v>0</v>
      </c>
    </row>
    <row r="128" spans="1:65" s="2" customFormat="1" ht="24" customHeight="1">
      <c r="A128" s="28"/>
      <c r="B128" s="129"/>
      <c r="C128" s="130" t="s">
        <v>391</v>
      </c>
      <c r="D128" s="130" t="s">
        <v>120</v>
      </c>
      <c r="E128" s="131" t="s">
        <v>392</v>
      </c>
      <c r="F128" s="132" t="s">
        <v>393</v>
      </c>
      <c r="G128" s="133" t="s">
        <v>123</v>
      </c>
      <c r="H128" s="134">
        <v>319.25</v>
      </c>
      <c r="I128" s="135"/>
      <c r="J128" s="136">
        <f>ROUND(I128*H128,2)</f>
        <v>0</v>
      </c>
      <c r="K128" s="137"/>
      <c r="L128" s="29"/>
      <c r="M128" s="138" t="s">
        <v>1</v>
      </c>
      <c r="N128" s="139" t="s">
        <v>41</v>
      </c>
      <c r="O128" s="53"/>
      <c r="P128" s="140">
        <f>O128*H128</f>
        <v>0</v>
      </c>
      <c r="Q128" s="140">
        <v>1.1E-4</v>
      </c>
      <c r="R128" s="140">
        <f>Q128*H128</f>
        <v>3.5117500000000003E-2</v>
      </c>
      <c r="S128" s="140">
        <v>0</v>
      </c>
      <c r="T128" s="141">
        <f>S128*H128</f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42" t="s">
        <v>185</v>
      </c>
      <c r="AT128" s="142" t="s">
        <v>120</v>
      </c>
      <c r="AU128" s="142" t="s">
        <v>125</v>
      </c>
      <c r="AY128" s="13" t="s">
        <v>118</v>
      </c>
      <c r="BE128" s="143">
        <f>IF(N128="základná",J128,0)</f>
        <v>0</v>
      </c>
      <c r="BF128" s="143">
        <f>IF(N128="znížená",J128,0)</f>
        <v>0</v>
      </c>
      <c r="BG128" s="143">
        <f>IF(N128="zákl. prenesená",J128,0)</f>
        <v>0</v>
      </c>
      <c r="BH128" s="143">
        <f>IF(N128="zníž. prenesená",J128,0)</f>
        <v>0</v>
      </c>
      <c r="BI128" s="143">
        <f>IF(N128="nulová",J128,0)</f>
        <v>0</v>
      </c>
      <c r="BJ128" s="13" t="s">
        <v>125</v>
      </c>
      <c r="BK128" s="143">
        <f>ROUND(I128*H128,2)</f>
        <v>0</v>
      </c>
      <c r="BL128" s="13" t="s">
        <v>185</v>
      </c>
      <c r="BM128" s="142" t="s">
        <v>394</v>
      </c>
    </row>
    <row r="129" spans="1:65" s="2" customFormat="1" ht="24" customHeight="1">
      <c r="A129" s="28"/>
      <c r="B129" s="129"/>
      <c r="C129" s="130" t="s">
        <v>395</v>
      </c>
      <c r="D129" s="130" t="s">
        <v>120</v>
      </c>
      <c r="E129" s="131" t="s">
        <v>396</v>
      </c>
      <c r="F129" s="132" t="s">
        <v>397</v>
      </c>
      <c r="G129" s="133" t="s">
        <v>123</v>
      </c>
      <c r="H129" s="134">
        <v>319.25</v>
      </c>
      <c r="I129" s="135"/>
      <c r="J129" s="136">
        <f>ROUND(I129*H129,2)</f>
        <v>0</v>
      </c>
      <c r="K129" s="137"/>
      <c r="L129" s="29"/>
      <c r="M129" s="156" t="s">
        <v>1</v>
      </c>
      <c r="N129" s="157" t="s">
        <v>41</v>
      </c>
      <c r="O129" s="158"/>
      <c r="P129" s="159">
        <f>O129*H129</f>
        <v>0</v>
      </c>
      <c r="Q129" s="159">
        <v>2.2000000000000001E-4</v>
      </c>
      <c r="R129" s="159">
        <f>Q129*H129</f>
        <v>7.0235000000000006E-2</v>
      </c>
      <c r="S129" s="159">
        <v>0</v>
      </c>
      <c r="T129" s="160">
        <f>S129*H129</f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42" t="s">
        <v>185</v>
      </c>
      <c r="AT129" s="142" t="s">
        <v>120</v>
      </c>
      <c r="AU129" s="142" t="s">
        <v>125</v>
      </c>
      <c r="AY129" s="13" t="s">
        <v>118</v>
      </c>
      <c r="BE129" s="143">
        <f>IF(N129="základná",J129,0)</f>
        <v>0</v>
      </c>
      <c r="BF129" s="143">
        <f>IF(N129="znížená",J129,0)</f>
        <v>0</v>
      </c>
      <c r="BG129" s="143">
        <f>IF(N129="zákl. prenesená",J129,0)</f>
        <v>0</v>
      </c>
      <c r="BH129" s="143">
        <f>IF(N129="zníž. prenesená",J129,0)</f>
        <v>0</v>
      </c>
      <c r="BI129" s="143">
        <f>IF(N129="nulová",J129,0)</f>
        <v>0</v>
      </c>
      <c r="BJ129" s="13" t="s">
        <v>125</v>
      </c>
      <c r="BK129" s="143">
        <f>ROUND(I129*H129,2)</f>
        <v>0</v>
      </c>
      <c r="BL129" s="13" t="s">
        <v>185</v>
      </c>
      <c r="BM129" s="142" t="s">
        <v>398</v>
      </c>
    </row>
    <row r="130" spans="1:65" s="2" customFormat="1" ht="6.9" customHeight="1">
      <c r="A130" s="28"/>
      <c r="B130" s="42"/>
      <c r="C130" s="43"/>
      <c r="D130" s="43"/>
      <c r="E130" s="43"/>
      <c r="F130" s="43"/>
      <c r="G130" s="43"/>
      <c r="H130" s="43"/>
      <c r="I130" s="88"/>
      <c r="J130" s="43"/>
      <c r="K130" s="43"/>
      <c r="L130" s="29"/>
      <c r="M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</sheetData>
  <autoFilter ref="C51:K129"/>
  <mergeCells count="5">
    <mergeCell ref="E9:H9"/>
    <mergeCell ref="E42:H42"/>
    <mergeCell ref="E44:H44"/>
    <mergeCell ref="E7:H7"/>
    <mergeCell ref="F49:H49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3</vt:i4>
      </vt:variant>
    </vt:vector>
  </HeadingPairs>
  <TitlesOfParts>
    <vt:vector size="4" baseType="lpstr">
      <vt:lpstr>01 - Stavebná časť</vt:lpstr>
      <vt:lpstr>'01 - Stavebná časť'!Názvy_tlače</vt:lpstr>
      <vt:lpstr>'Rekapitulácia stavby'!Názvy_tlače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RG_ATELIER-PC\DODO</dc:creator>
  <cp:lastModifiedBy>Andrej</cp:lastModifiedBy>
  <dcterms:created xsi:type="dcterms:W3CDTF">2019-08-08T14:13:59Z</dcterms:created>
  <dcterms:modified xsi:type="dcterms:W3CDTF">2019-10-16T14:43:39Z</dcterms:modified>
</cp:coreProperties>
</file>